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inafa\Desktop\"/>
    </mc:Choice>
  </mc:AlternateContent>
  <xr:revisionPtr revIDLastSave="0" documentId="13_ncr:1_{02509A18-AD6B-4C76-AA31-0DA4E02B6AA0}" xr6:coauthVersionLast="47" xr6:coauthVersionMax="47" xr10:uidLastSave="{00000000-0000-0000-0000-000000000000}"/>
  <workbookProtection workbookAlgorithmName="SHA-512" workbookHashValue="6MzvQbv6EHZBs07+lT2KtRqyknwTiuG7i7bgLD1L7MhOIU+n/Bmv9IDl+Q2RhX1qpFdrRa/+FUnayDtchXp5ig==" workbookSaltValue="lDDUlghZ371PasTwO7wJaQ==" workbookSpinCount="100000" lockStructure="1"/>
  <bookViews>
    <workbookView xWindow="-110" yWindow="-110" windowWidth="19420" windowHeight="11620" xr2:uid="{93C2F8DD-97F3-44AD-A122-9F5D657DB4E9}"/>
  </bookViews>
  <sheets>
    <sheet name="RG_inputs" sheetId="36" r:id="rId1"/>
    <sheet name="RG_backend" sheetId="35" state="hidden" r:id="rId2"/>
    <sheet name="RG_report" sheetId="37" state="hidden" r:id="rId3"/>
    <sheet name="Qlik" sheetId="38" state="hidden" r:id="rId4"/>
    <sheet name="changelog" sheetId="39" r:id="rId5"/>
    <sheet name="For inputlist" sheetId="34" state="hidden" r:id="rId6"/>
  </sheets>
  <definedNames>
    <definedName name="_xlnm.Print_Area" localSheetId="0">RG_inputs!$A$1:$S$124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" i="35" l="1"/>
  <c r="C35" i="35"/>
  <c r="C36" i="35"/>
  <c r="C37" i="35"/>
  <c r="C38" i="35"/>
  <c r="C39" i="35"/>
  <c r="C40" i="35"/>
  <c r="C41" i="35"/>
  <c r="C42" i="35"/>
  <c r="C33" i="35"/>
  <c r="B23" i="38"/>
  <c r="B24" i="38" s="1"/>
  <c r="B11" i="38"/>
  <c r="B4" i="38"/>
  <c r="B21" i="38"/>
  <c r="B16" i="38"/>
  <c r="B15" i="38"/>
  <c r="B13" i="38"/>
  <c r="B12" i="38"/>
  <c r="B10" i="38"/>
  <c r="B9" i="38"/>
  <c r="B8" i="38"/>
  <c r="B7" i="38"/>
  <c r="B6" i="38"/>
  <c r="B5" i="38"/>
  <c r="B2" i="38"/>
  <c r="B3" i="38"/>
  <c r="H18" i="35"/>
  <c r="H17" i="36" l="1"/>
  <c r="B14" i="38" s="1"/>
  <c r="B42" i="35" l="1"/>
  <c r="B41" i="35"/>
  <c r="B40" i="35"/>
  <c r="B39" i="35"/>
  <c r="B38" i="35"/>
  <c r="B37" i="35"/>
  <c r="B36" i="35"/>
  <c r="B35" i="35"/>
  <c r="B34" i="35"/>
  <c r="B33" i="35"/>
  <c r="K34" i="35" l="1"/>
  <c r="K35" i="35"/>
  <c r="K36" i="35"/>
  <c r="K37" i="35"/>
  <c r="K38" i="35"/>
  <c r="K39" i="35"/>
  <c r="K40" i="35"/>
  <c r="K41" i="35"/>
  <c r="K42" i="35"/>
  <c r="K33" i="35"/>
  <c r="P33" i="36" l="1"/>
  <c r="P34" i="36"/>
  <c r="P35" i="36"/>
  <c r="P36" i="36"/>
  <c r="P37" i="36"/>
  <c r="P38" i="36"/>
  <c r="P39" i="36"/>
  <c r="P40" i="36"/>
  <c r="P41" i="36"/>
  <c r="P32" i="36"/>
  <c r="P4" i="35" l="1"/>
  <c r="P5" i="35"/>
  <c r="P6" i="35"/>
  <c r="P7" i="35"/>
  <c r="P8" i="35"/>
  <c r="P9" i="35"/>
  <c r="P10" i="35"/>
  <c r="P11" i="35"/>
  <c r="P12" i="35"/>
  <c r="A114" i="36"/>
  <c r="A115" i="36"/>
  <c r="A116" i="36"/>
  <c r="A117" i="36"/>
  <c r="A118" i="36"/>
  <c r="A119" i="36"/>
  <c r="A120" i="36"/>
  <c r="A121" i="36"/>
  <c r="A122" i="36"/>
  <c r="A113" i="36"/>
  <c r="A96" i="36"/>
  <c r="A97" i="36"/>
  <c r="A98" i="36"/>
  <c r="A99" i="36"/>
  <c r="A100" i="36"/>
  <c r="A101" i="36"/>
  <c r="A102" i="36"/>
  <c r="A103" i="36"/>
  <c r="A104" i="36"/>
  <c r="A95" i="36"/>
  <c r="A64" i="36"/>
  <c r="A65" i="36"/>
  <c r="A66" i="36"/>
  <c r="A67" i="36"/>
  <c r="A68" i="36"/>
  <c r="A69" i="36"/>
  <c r="A70" i="36"/>
  <c r="A71" i="36"/>
  <c r="A72" i="36"/>
  <c r="A63" i="36"/>
  <c r="A48" i="36"/>
  <c r="A80" i="36" s="1"/>
  <c r="A49" i="36"/>
  <c r="A81" i="36" s="1"/>
  <c r="A50" i="36"/>
  <c r="A82" i="36" s="1"/>
  <c r="A51" i="36"/>
  <c r="A83" i="36" s="1"/>
  <c r="A52" i="36"/>
  <c r="A84" i="36" s="1"/>
  <c r="A53" i="36"/>
  <c r="A85" i="36" s="1"/>
  <c r="A54" i="36"/>
  <c r="A86" i="36" s="1"/>
  <c r="A55" i="36"/>
  <c r="A87" i="36" s="1"/>
  <c r="A56" i="36"/>
  <c r="A88" i="36" s="1"/>
  <c r="A47" i="36"/>
  <c r="A79" i="36" s="1"/>
  <c r="T19" i="35"/>
  <c r="P5" i="37" s="1"/>
  <c r="T20" i="35"/>
  <c r="P6" i="37" s="1"/>
  <c r="T21" i="35"/>
  <c r="P7" i="37" s="1"/>
  <c r="T22" i="35"/>
  <c r="P8" i="37" s="1"/>
  <c r="T23" i="35"/>
  <c r="P9" i="37" s="1"/>
  <c r="T24" i="35"/>
  <c r="P10" i="37" s="1"/>
  <c r="T25" i="35"/>
  <c r="P11" i="37" s="1"/>
  <c r="T26" i="35"/>
  <c r="P12" i="37" s="1"/>
  <c r="T27" i="35"/>
  <c r="P13" i="37" s="1"/>
  <c r="T18" i="35"/>
  <c r="P4" i="37" s="1"/>
  <c r="R34" i="35"/>
  <c r="R35" i="35"/>
  <c r="R36" i="35"/>
  <c r="R37" i="35"/>
  <c r="R38" i="35"/>
  <c r="R39" i="35"/>
  <c r="R40" i="35"/>
  <c r="R41" i="35"/>
  <c r="R42" i="35"/>
  <c r="F34" i="35"/>
  <c r="G34" i="35"/>
  <c r="I34" i="35"/>
  <c r="J34" i="35"/>
  <c r="M34" i="35"/>
  <c r="N34" i="35"/>
  <c r="O34" i="35"/>
  <c r="F35" i="35"/>
  <c r="G35" i="35"/>
  <c r="I35" i="35"/>
  <c r="J35" i="35"/>
  <c r="M35" i="35"/>
  <c r="N35" i="35"/>
  <c r="O35" i="35"/>
  <c r="F36" i="35"/>
  <c r="G36" i="35"/>
  <c r="I36" i="35"/>
  <c r="J36" i="35"/>
  <c r="M36" i="35"/>
  <c r="N36" i="35"/>
  <c r="O36" i="35"/>
  <c r="F37" i="35"/>
  <c r="G37" i="35"/>
  <c r="I37" i="35"/>
  <c r="J37" i="35"/>
  <c r="M37" i="35"/>
  <c r="N37" i="35"/>
  <c r="O37" i="35"/>
  <c r="F38" i="35"/>
  <c r="G38" i="35"/>
  <c r="I38" i="35"/>
  <c r="J38" i="35"/>
  <c r="M38" i="35"/>
  <c r="N38" i="35"/>
  <c r="O38" i="35"/>
  <c r="F39" i="35"/>
  <c r="G39" i="35"/>
  <c r="I39" i="35"/>
  <c r="J39" i="35"/>
  <c r="M39" i="35"/>
  <c r="N39" i="35"/>
  <c r="O39" i="35"/>
  <c r="F40" i="35"/>
  <c r="G40" i="35"/>
  <c r="I40" i="35"/>
  <c r="J40" i="35"/>
  <c r="M40" i="35"/>
  <c r="N40" i="35"/>
  <c r="O40" i="35"/>
  <c r="F41" i="35"/>
  <c r="G41" i="35"/>
  <c r="I41" i="35"/>
  <c r="J41" i="35"/>
  <c r="M41" i="35"/>
  <c r="N41" i="35"/>
  <c r="O41" i="35"/>
  <c r="F42" i="35"/>
  <c r="G42" i="35"/>
  <c r="I42" i="35"/>
  <c r="J42" i="35"/>
  <c r="M42" i="35"/>
  <c r="N42" i="35"/>
  <c r="O42" i="35"/>
  <c r="Q49" i="35"/>
  <c r="Q50" i="35"/>
  <c r="Q51" i="35"/>
  <c r="Q52" i="35"/>
  <c r="Q53" i="35"/>
  <c r="Q54" i="35"/>
  <c r="Q55" i="35"/>
  <c r="Q56" i="35"/>
  <c r="Q57" i="35"/>
  <c r="B49" i="35"/>
  <c r="C49" i="35"/>
  <c r="M49" i="35" s="1"/>
  <c r="AB5" i="37" s="1"/>
  <c r="D49" i="35"/>
  <c r="E49" i="35"/>
  <c r="F49" i="35"/>
  <c r="G49" i="35"/>
  <c r="H49" i="35"/>
  <c r="I49" i="35"/>
  <c r="K49" i="35"/>
  <c r="N49" i="35"/>
  <c r="B50" i="35"/>
  <c r="C50" i="35"/>
  <c r="D50" i="35"/>
  <c r="E50" i="35"/>
  <c r="F50" i="35"/>
  <c r="G50" i="35"/>
  <c r="H50" i="35"/>
  <c r="I50" i="35"/>
  <c r="K50" i="35"/>
  <c r="N50" i="35"/>
  <c r="B51" i="35"/>
  <c r="C51" i="35"/>
  <c r="M51" i="35" s="1"/>
  <c r="AB7" i="37" s="1"/>
  <c r="D51" i="35"/>
  <c r="E51" i="35"/>
  <c r="F51" i="35"/>
  <c r="G51" i="35"/>
  <c r="H51" i="35"/>
  <c r="I51" i="35"/>
  <c r="K51" i="35"/>
  <c r="N51" i="35"/>
  <c r="B52" i="35"/>
  <c r="C52" i="35"/>
  <c r="M52" i="35" s="1"/>
  <c r="AB8" i="37" s="1"/>
  <c r="D52" i="35"/>
  <c r="E52" i="35"/>
  <c r="F52" i="35"/>
  <c r="G52" i="35"/>
  <c r="H52" i="35"/>
  <c r="I52" i="35"/>
  <c r="K52" i="35"/>
  <c r="N52" i="35"/>
  <c r="B53" i="35"/>
  <c r="C53" i="35"/>
  <c r="M53" i="35" s="1"/>
  <c r="AB9" i="37" s="1"/>
  <c r="D53" i="35"/>
  <c r="E53" i="35"/>
  <c r="F53" i="35"/>
  <c r="G53" i="35"/>
  <c r="H53" i="35"/>
  <c r="I53" i="35"/>
  <c r="K53" i="35"/>
  <c r="N53" i="35"/>
  <c r="B54" i="35"/>
  <c r="C54" i="35"/>
  <c r="M54" i="35" s="1"/>
  <c r="AB10" i="37" s="1"/>
  <c r="D54" i="35"/>
  <c r="E54" i="35"/>
  <c r="F54" i="35"/>
  <c r="G54" i="35"/>
  <c r="H54" i="35"/>
  <c r="I54" i="35"/>
  <c r="K54" i="35"/>
  <c r="N54" i="35"/>
  <c r="B55" i="35"/>
  <c r="C55" i="35"/>
  <c r="D55" i="35"/>
  <c r="E55" i="35"/>
  <c r="F55" i="35"/>
  <c r="G55" i="35"/>
  <c r="H55" i="35"/>
  <c r="I55" i="35"/>
  <c r="K55" i="35"/>
  <c r="N55" i="35"/>
  <c r="B56" i="35"/>
  <c r="C56" i="35"/>
  <c r="M56" i="35" s="1"/>
  <c r="AB12" i="37" s="1"/>
  <c r="D56" i="35"/>
  <c r="E56" i="35"/>
  <c r="F56" i="35"/>
  <c r="G56" i="35"/>
  <c r="H56" i="35"/>
  <c r="I56" i="35"/>
  <c r="K56" i="35"/>
  <c r="N56" i="35"/>
  <c r="B57" i="35"/>
  <c r="C57" i="35"/>
  <c r="M57" i="35" s="1"/>
  <c r="AB13" i="37" s="1"/>
  <c r="D57" i="35"/>
  <c r="E57" i="35"/>
  <c r="F57" i="35"/>
  <c r="G57" i="35"/>
  <c r="H57" i="35"/>
  <c r="I57" i="35"/>
  <c r="K57" i="35"/>
  <c r="N57" i="35"/>
  <c r="Q48" i="35"/>
  <c r="N48" i="35"/>
  <c r="K48" i="35"/>
  <c r="I48" i="35"/>
  <c r="H48" i="35"/>
  <c r="G48" i="35"/>
  <c r="F48" i="35"/>
  <c r="E48" i="35"/>
  <c r="D48" i="35"/>
  <c r="C48" i="35"/>
  <c r="B48" i="35"/>
  <c r="M48" i="35" l="1"/>
  <c r="AB4" i="37" s="1"/>
  <c r="M50" i="35"/>
  <c r="AB6" i="37" s="1"/>
  <c r="H34" i="35"/>
  <c r="H40" i="35"/>
  <c r="H36" i="35"/>
  <c r="H41" i="35"/>
  <c r="H37" i="35"/>
  <c r="H42" i="35"/>
  <c r="H38" i="35"/>
  <c r="H39" i="35"/>
  <c r="H35" i="35"/>
  <c r="J55" i="35"/>
  <c r="P42" i="35"/>
  <c r="P41" i="35"/>
  <c r="P36" i="35"/>
  <c r="P34" i="35"/>
  <c r="P37" i="35"/>
  <c r="O54" i="35"/>
  <c r="AC10" i="37" s="1"/>
  <c r="O51" i="35"/>
  <c r="AC7" i="37" s="1"/>
  <c r="J51" i="35"/>
  <c r="Y7" i="37" s="1"/>
  <c r="P40" i="35"/>
  <c r="P39" i="35"/>
  <c r="P38" i="35"/>
  <c r="P35" i="35"/>
  <c r="M55" i="35"/>
  <c r="AB11" i="37" s="1"/>
  <c r="O56" i="35"/>
  <c r="AC12" i="37" s="1"/>
  <c r="O53" i="35"/>
  <c r="AC9" i="37" s="1"/>
  <c r="J53" i="35"/>
  <c r="Y9" i="37" s="1"/>
  <c r="J48" i="35"/>
  <c r="Y4" i="37" s="1"/>
  <c r="O57" i="35"/>
  <c r="AC13" i="37" s="1"/>
  <c r="J57" i="35"/>
  <c r="Y13" i="37" s="1"/>
  <c r="O52" i="35"/>
  <c r="AC8" i="37" s="1"/>
  <c r="O49" i="35"/>
  <c r="AC5" i="37" s="1"/>
  <c r="J49" i="35"/>
  <c r="Y5" i="37" s="1"/>
  <c r="J56" i="35"/>
  <c r="Y12" i="37" s="1"/>
  <c r="J54" i="35"/>
  <c r="Y10" i="37" s="1"/>
  <c r="J52" i="35"/>
  <c r="Y8" i="37" s="1"/>
  <c r="J50" i="35"/>
  <c r="Y6" i="37" s="1"/>
  <c r="A49" i="35"/>
  <c r="A50" i="35"/>
  <c r="A51" i="35"/>
  <c r="A52" i="35"/>
  <c r="A53" i="35"/>
  <c r="A54" i="35"/>
  <c r="A55" i="35"/>
  <c r="A56" i="35"/>
  <c r="A57" i="35"/>
  <c r="A48" i="35"/>
  <c r="O50" i="35" l="1"/>
  <c r="AC6" i="37" s="1"/>
  <c r="O48" i="35"/>
  <c r="AC4" i="37" s="1"/>
  <c r="L55" i="35"/>
  <c r="Z11" i="37" s="1"/>
  <c r="Y11" i="37"/>
  <c r="L52" i="35"/>
  <c r="Z8" i="37" s="1"/>
  <c r="L57" i="35"/>
  <c r="Z13" i="37" s="1"/>
  <c r="L51" i="35"/>
  <c r="Z7" i="37" s="1"/>
  <c r="L53" i="35"/>
  <c r="Z9" i="37" s="1"/>
  <c r="L54" i="35"/>
  <c r="Z10" i="37" s="1"/>
  <c r="L49" i="35"/>
  <c r="Z5" i="37" s="1"/>
  <c r="O55" i="35"/>
  <c r="AC11" i="37" s="1"/>
  <c r="L50" i="35"/>
  <c r="Z6" i="37" s="1"/>
  <c r="L56" i="35"/>
  <c r="Z12" i="37" s="1"/>
  <c r="L48" i="35"/>
  <c r="Z4" i="37" s="1"/>
  <c r="R33" i="35"/>
  <c r="O33" i="35"/>
  <c r="N33" i="35"/>
  <c r="M33" i="35"/>
  <c r="J33" i="35"/>
  <c r="I33" i="35"/>
  <c r="G33" i="35"/>
  <c r="F33" i="35"/>
  <c r="A34" i="35"/>
  <c r="A35" i="35"/>
  <c r="A36" i="35"/>
  <c r="A37" i="35"/>
  <c r="A38" i="35"/>
  <c r="A39" i="35"/>
  <c r="A40" i="35"/>
  <c r="A41" i="35"/>
  <c r="A42" i="35"/>
  <c r="A33" i="35"/>
  <c r="R19" i="35"/>
  <c r="R20" i="35"/>
  <c r="R21" i="35"/>
  <c r="R22" i="35"/>
  <c r="R23" i="35"/>
  <c r="R24" i="35"/>
  <c r="R25" i="35"/>
  <c r="R26" i="35"/>
  <c r="R27" i="35"/>
  <c r="K19" i="35"/>
  <c r="M19" i="35"/>
  <c r="N19" i="35" s="1"/>
  <c r="O19" i="35"/>
  <c r="P19" i="35"/>
  <c r="K20" i="35"/>
  <c r="M20" i="35"/>
  <c r="N20" i="35" s="1"/>
  <c r="O20" i="35"/>
  <c r="P20" i="35"/>
  <c r="K21" i="35"/>
  <c r="M21" i="35"/>
  <c r="N21" i="35" s="1"/>
  <c r="O21" i="35"/>
  <c r="P21" i="35"/>
  <c r="K22" i="35"/>
  <c r="M22" i="35"/>
  <c r="N22" i="35" s="1"/>
  <c r="O22" i="35"/>
  <c r="P22" i="35"/>
  <c r="K23" i="35"/>
  <c r="M23" i="35"/>
  <c r="N23" i="35" s="1"/>
  <c r="O23" i="35"/>
  <c r="P23" i="35"/>
  <c r="K24" i="35"/>
  <c r="M24" i="35"/>
  <c r="N24" i="35" s="1"/>
  <c r="O24" i="35"/>
  <c r="P24" i="35"/>
  <c r="K25" i="35"/>
  <c r="M25" i="35"/>
  <c r="N25" i="35" s="1"/>
  <c r="O25" i="35"/>
  <c r="P25" i="35"/>
  <c r="K26" i="35"/>
  <c r="M26" i="35"/>
  <c r="N26" i="35" s="1"/>
  <c r="O26" i="35"/>
  <c r="P26" i="35"/>
  <c r="K27" i="35"/>
  <c r="M27" i="35"/>
  <c r="N27" i="35" s="1"/>
  <c r="O27" i="35"/>
  <c r="P27" i="35"/>
  <c r="B19" i="35"/>
  <c r="H5" i="37" s="1"/>
  <c r="C19" i="35"/>
  <c r="J19" i="35" s="1"/>
  <c r="K5" i="37" s="1"/>
  <c r="D19" i="35"/>
  <c r="E19" i="35"/>
  <c r="G19" i="35"/>
  <c r="B20" i="35"/>
  <c r="H6" i="37" s="1"/>
  <c r="C20" i="35"/>
  <c r="J20" i="35" s="1"/>
  <c r="K6" i="37" s="1"/>
  <c r="D20" i="35"/>
  <c r="E20" i="35"/>
  <c r="G20" i="35"/>
  <c r="B21" i="35"/>
  <c r="H7" i="37" s="1"/>
  <c r="C21" i="35"/>
  <c r="J21" i="35" s="1"/>
  <c r="K7" i="37" s="1"/>
  <c r="D21" i="35"/>
  <c r="E21" i="35"/>
  <c r="G21" i="35"/>
  <c r="B22" i="35"/>
  <c r="H8" i="37" s="1"/>
  <c r="C22" i="35"/>
  <c r="J22" i="35" s="1"/>
  <c r="K8" i="37" s="1"/>
  <c r="D22" i="35"/>
  <c r="E22" i="35"/>
  <c r="G22" i="35"/>
  <c r="B23" i="35"/>
  <c r="H9" i="37" s="1"/>
  <c r="C23" i="35"/>
  <c r="J23" i="35" s="1"/>
  <c r="K9" i="37" s="1"/>
  <c r="D23" i="35"/>
  <c r="E23" i="35"/>
  <c r="G23" i="35"/>
  <c r="B24" i="35"/>
  <c r="H10" i="37" s="1"/>
  <c r="C24" i="35"/>
  <c r="J24" i="35" s="1"/>
  <c r="K10" i="37" s="1"/>
  <c r="D24" i="35"/>
  <c r="E24" i="35"/>
  <c r="G24" i="35"/>
  <c r="B25" i="35"/>
  <c r="H11" i="37" s="1"/>
  <c r="C25" i="35"/>
  <c r="J25" i="35" s="1"/>
  <c r="K11" i="37" s="1"/>
  <c r="D25" i="35"/>
  <c r="E25" i="35"/>
  <c r="G25" i="35"/>
  <c r="B26" i="35"/>
  <c r="H12" i="37" s="1"/>
  <c r="C26" i="35"/>
  <c r="J26" i="35" s="1"/>
  <c r="K12" i="37" s="1"/>
  <c r="D26" i="35"/>
  <c r="E26" i="35"/>
  <c r="G26" i="35"/>
  <c r="B27" i="35"/>
  <c r="H13" i="37" s="1"/>
  <c r="C27" i="35"/>
  <c r="J27" i="35" s="1"/>
  <c r="K13" i="37" s="1"/>
  <c r="D27" i="35"/>
  <c r="E27" i="35"/>
  <c r="G27" i="35"/>
  <c r="A19" i="35"/>
  <c r="A20" i="35"/>
  <c r="A21" i="35"/>
  <c r="A22" i="35"/>
  <c r="A23" i="35"/>
  <c r="A24" i="35"/>
  <c r="A25" i="35"/>
  <c r="A26" i="35"/>
  <c r="A27" i="35"/>
  <c r="A18" i="35"/>
  <c r="Q19" i="35"/>
  <c r="Q20" i="35"/>
  <c r="Q21" i="35"/>
  <c r="Q22" i="35"/>
  <c r="Q23" i="35"/>
  <c r="Q24" i="35"/>
  <c r="Q25" i="35"/>
  <c r="Q26" i="35"/>
  <c r="Q27" i="35"/>
  <c r="Q18" i="35"/>
  <c r="R18" i="35"/>
  <c r="P18" i="35"/>
  <c r="O18" i="35"/>
  <c r="M18" i="35"/>
  <c r="N18" i="35" s="1"/>
  <c r="I19" i="35"/>
  <c r="I20" i="35"/>
  <c r="I21" i="35"/>
  <c r="I22" i="35"/>
  <c r="I23" i="35"/>
  <c r="I24" i="35"/>
  <c r="I25" i="35"/>
  <c r="I26" i="35"/>
  <c r="I27" i="35"/>
  <c r="I18" i="35"/>
  <c r="H27" i="35"/>
  <c r="H19" i="35"/>
  <c r="H20" i="35"/>
  <c r="H21" i="35"/>
  <c r="H22" i="35"/>
  <c r="H23" i="35"/>
  <c r="H24" i="35"/>
  <c r="H25" i="35"/>
  <c r="H26" i="35"/>
  <c r="K18" i="35"/>
  <c r="G18" i="35"/>
  <c r="A5" i="37"/>
  <c r="A6" i="37"/>
  <c r="A7" i="37"/>
  <c r="A8" i="37"/>
  <c r="A9" i="37"/>
  <c r="A10" i="37"/>
  <c r="A11" i="37"/>
  <c r="A12" i="37"/>
  <c r="A13" i="37"/>
  <c r="A4" i="37"/>
  <c r="E18" i="35"/>
  <c r="I4" i="37" s="1"/>
  <c r="D18" i="35"/>
  <c r="C18" i="35"/>
  <c r="J18" i="35" s="1"/>
  <c r="K4" i="37" s="1"/>
  <c r="B18" i="35"/>
  <c r="H4" i="37" s="1"/>
  <c r="P3" i="35"/>
  <c r="H33" i="35" l="1"/>
  <c r="L18" i="35"/>
  <c r="L4" i="37" s="1"/>
  <c r="I12" i="37"/>
  <c r="F26" i="35"/>
  <c r="J12" i="37" s="1"/>
  <c r="F22" i="35"/>
  <c r="J8" i="37" s="1"/>
  <c r="I8" i="37"/>
  <c r="F25" i="35"/>
  <c r="J11" i="37" s="1"/>
  <c r="I11" i="37"/>
  <c r="I10" i="37"/>
  <c r="F24" i="35"/>
  <c r="J10" i="37" s="1"/>
  <c r="F20" i="35"/>
  <c r="J6" i="37" s="1"/>
  <c r="I6" i="37"/>
  <c r="I7" i="37"/>
  <c r="F21" i="35"/>
  <c r="J7" i="37" s="1"/>
  <c r="I13" i="37"/>
  <c r="F27" i="35"/>
  <c r="J13" i="37" s="1"/>
  <c r="I9" i="37"/>
  <c r="F23" i="35"/>
  <c r="J9" i="37" s="1"/>
  <c r="I5" i="37"/>
  <c r="F19" i="35"/>
  <c r="J5" i="37" s="1"/>
  <c r="F18" i="35"/>
  <c r="P33" i="35"/>
  <c r="L26" i="35"/>
  <c r="S25" i="35"/>
  <c r="L23" i="35"/>
  <c r="S27" i="35"/>
  <c r="S24" i="35"/>
  <c r="L22" i="35"/>
  <c r="L21" i="35"/>
  <c r="S26" i="35"/>
  <c r="L24" i="35"/>
  <c r="S23" i="35"/>
  <c r="S21" i="35"/>
  <c r="S20" i="35"/>
  <c r="L27" i="35"/>
  <c r="S22" i="35"/>
  <c r="S19" i="35"/>
  <c r="L20" i="35"/>
  <c r="L25" i="35"/>
  <c r="L19" i="35"/>
  <c r="S18" i="35"/>
  <c r="N4" i="37" s="1"/>
  <c r="N7" i="37" l="1"/>
  <c r="O7" i="37"/>
  <c r="M7" i="37"/>
  <c r="L7" i="37"/>
  <c r="M11" i="37"/>
  <c r="L11" i="37"/>
  <c r="N8" i="37"/>
  <c r="O8" i="37"/>
  <c r="O9" i="37"/>
  <c r="N9" i="37"/>
  <c r="O11" i="37"/>
  <c r="N11" i="37"/>
  <c r="M5" i="37"/>
  <c r="L5" i="37"/>
  <c r="O5" i="37"/>
  <c r="N5" i="37"/>
  <c r="O13" i="37"/>
  <c r="N13" i="37"/>
  <c r="M6" i="37"/>
  <c r="L6" i="37"/>
  <c r="M13" i="37"/>
  <c r="L13" i="37"/>
  <c r="M10" i="37"/>
  <c r="L10" i="37"/>
  <c r="M8" i="37"/>
  <c r="L8" i="37"/>
  <c r="M12" i="37"/>
  <c r="L12" i="37"/>
  <c r="O6" i="37"/>
  <c r="N6" i="37"/>
  <c r="N12" i="37"/>
  <c r="O12" i="37"/>
  <c r="O10" i="37"/>
  <c r="N10" i="37"/>
  <c r="M9" i="37"/>
  <c r="L9" i="37"/>
  <c r="O4" i="37"/>
  <c r="M4" i="37"/>
  <c r="J4" i="37"/>
  <c r="A4" i="35"/>
  <c r="A5" i="35"/>
  <c r="A6" i="35"/>
  <c r="A7" i="35"/>
  <c r="A8" i="35"/>
  <c r="A9" i="35"/>
  <c r="A10" i="35"/>
  <c r="A11" i="35"/>
  <c r="A12" i="35"/>
  <c r="A3" i="35"/>
  <c r="R114" i="36" l="1"/>
  <c r="R115" i="36"/>
  <c r="R116" i="36"/>
  <c r="R117" i="36"/>
  <c r="R118" i="36"/>
  <c r="R119" i="36"/>
  <c r="R120" i="36"/>
  <c r="R121" i="36"/>
  <c r="R122" i="36"/>
  <c r="R113" i="36"/>
  <c r="Q96" i="36"/>
  <c r="Q97" i="36"/>
  <c r="Q98" i="36"/>
  <c r="Q99" i="36"/>
  <c r="Q100" i="36"/>
  <c r="Q101" i="36"/>
  <c r="Q102" i="36"/>
  <c r="Q103" i="36"/>
  <c r="Q104" i="36"/>
  <c r="Q95" i="36"/>
  <c r="M96" i="36"/>
  <c r="M97" i="36"/>
  <c r="M98" i="36"/>
  <c r="M99" i="36"/>
  <c r="M100" i="36"/>
  <c r="M101" i="36"/>
  <c r="M102" i="36"/>
  <c r="M103" i="36"/>
  <c r="M104" i="36"/>
  <c r="M95" i="36"/>
  <c r="D80" i="36"/>
  <c r="D81" i="36"/>
  <c r="D82" i="36"/>
  <c r="D83" i="36"/>
  <c r="D84" i="36"/>
  <c r="D85" i="36"/>
  <c r="D86" i="36"/>
  <c r="D87" i="36"/>
  <c r="D88" i="36"/>
  <c r="D79" i="36"/>
  <c r="F80" i="36"/>
  <c r="F81" i="36"/>
  <c r="F82" i="36"/>
  <c r="F83" i="36"/>
  <c r="F84" i="36"/>
  <c r="F85" i="36"/>
  <c r="F86" i="36"/>
  <c r="F87" i="36"/>
  <c r="F88" i="36"/>
  <c r="F79" i="36"/>
  <c r="P64" i="36"/>
  <c r="P65" i="36"/>
  <c r="P66" i="36"/>
  <c r="P67" i="36"/>
  <c r="P68" i="36"/>
  <c r="P69" i="36"/>
  <c r="P70" i="36"/>
  <c r="P71" i="36"/>
  <c r="P72" i="36"/>
  <c r="P63" i="36"/>
  <c r="R48" i="36"/>
  <c r="R49" i="36"/>
  <c r="R50" i="36"/>
  <c r="R51" i="36"/>
  <c r="R52" i="36"/>
  <c r="R53" i="36"/>
  <c r="R54" i="36"/>
  <c r="R55" i="36"/>
  <c r="R56" i="36"/>
  <c r="R47" i="36"/>
  <c r="K48" i="36"/>
  <c r="K49" i="36"/>
  <c r="K50" i="36"/>
  <c r="K51" i="36"/>
  <c r="K52" i="36"/>
  <c r="K53" i="36"/>
  <c r="K54" i="36"/>
  <c r="K55" i="36"/>
  <c r="K56" i="36"/>
  <c r="K47" i="36"/>
  <c r="B5" i="35" l="1"/>
  <c r="C5" i="35"/>
  <c r="D5" i="35"/>
  <c r="E5" i="35"/>
  <c r="B6" i="35"/>
  <c r="C6" i="35"/>
  <c r="D6" i="35"/>
  <c r="E6" i="35"/>
  <c r="B7" i="35"/>
  <c r="C7" i="35"/>
  <c r="D7" i="35"/>
  <c r="E7" i="35"/>
  <c r="B8" i="35"/>
  <c r="C8" i="35"/>
  <c r="D8" i="35"/>
  <c r="E8" i="35"/>
  <c r="B9" i="35"/>
  <c r="C9" i="35"/>
  <c r="D9" i="35"/>
  <c r="E9" i="35"/>
  <c r="B10" i="35"/>
  <c r="C10" i="35"/>
  <c r="D10" i="35"/>
  <c r="E10" i="35"/>
  <c r="B11" i="35"/>
  <c r="C11" i="35"/>
  <c r="D11" i="35"/>
  <c r="E11" i="35"/>
  <c r="B12" i="35"/>
  <c r="C12" i="35"/>
  <c r="D12" i="35"/>
  <c r="E12" i="35"/>
  <c r="C4" i="35"/>
  <c r="C3" i="35"/>
  <c r="B4" i="35"/>
  <c r="D4" i="35"/>
  <c r="E4" i="35"/>
  <c r="O11" i="35" l="1"/>
  <c r="Q11" i="35" s="1"/>
  <c r="G12" i="37" s="1"/>
  <c r="O12" i="35"/>
  <c r="Q12" i="35" s="1"/>
  <c r="G13" i="37" s="1"/>
  <c r="O9" i="35"/>
  <c r="Q9" i="35" s="1"/>
  <c r="G10" i="37" s="1"/>
  <c r="O10" i="35"/>
  <c r="Q10" i="35" s="1"/>
  <c r="G11" i="37" s="1"/>
  <c r="O4" i="35"/>
  <c r="Q4" i="35" s="1"/>
  <c r="G5" i="37" s="1"/>
  <c r="O8" i="35"/>
  <c r="Q8" i="35" s="1"/>
  <c r="G9" i="37" s="1"/>
  <c r="O7" i="35"/>
  <c r="Q7" i="35" s="1"/>
  <c r="G8" i="37" s="1"/>
  <c r="O6" i="35"/>
  <c r="Q6" i="35" s="1"/>
  <c r="G7" i="37" s="1"/>
  <c r="O5" i="35"/>
  <c r="Q5" i="35" s="1"/>
  <c r="G6" i="37" s="1"/>
  <c r="F8" i="35"/>
  <c r="G8" i="35" s="1"/>
  <c r="F6" i="35"/>
  <c r="G6" i="35" s="1"/>
  <c r="F7" i="35"/>
  <c r="F10" i="35"/>
  <c r="G10" i="35" s="1"/>
  <c r="F12" i="35"/>
  <c r="F11" i="35"/>
  <c r="G11" i="35" s="1"/>
  <c r="F9" i="35"/>
  <c r="G9" i="35" s="1"/>
  <c r="F5" i="35"/>
  <c r="F4" i="35"/>
  <c r="G4" i="35" s="1"/>
  <c r="E3" i="35"/>
  <c r="D3" i="35"/>
  <c r="B3" i="35"/>
  <c r="I9" i="35" l="1"/>
  <c r="M9" i="35" s="1"/>
  <c r="I6" i="35"/>
  <c r="C7" i="37" s="1"/>
  <c r="I4" i="35"/>
  <c r="C5" i="37" s="1"/>
  <c r="I8" i="35"/>
  <c r="O3" i="35"/>
  <c r="Q3" i="35" s="1"/>
  <c r="G4" i="37" s="1"/>
  <c r="H10" i="35"/>
  <c r="B11" i="37" s="1"/>
  <c r="H6" i="35"/>
  <c r="B7" i="37" s="1"/>
  <c r="H11" i="35"/>
  <c r="B12" i="37" s="1"/>
  <c r="H7" i="35"/>
  <c r="B8" i="37" s="1"/>
  <c r="G7" i="35"/>
  <c r="H8" i="35"/>
  <c r="B9" i="37" s="1"/>
  <c r="G12" i="35"/>
  <c r="H12" i="35"/>
  <c r="B13" i="37" s="1"/>
  <c r="H9" i="35"/>
  <c r="B10" i="37" s="1"/>
  <c r="H4" i="35"/>
  <c r="B5" i="37" s="1"/>
  <c r="I11" i="35"/>
  <c r="I10" i="35"/>
  <c r="G5" i="35"/>
  <c r="H5" i="35"/>
  <c r="B6" i="37" s="1"/>
  <c r="M4" i="35" l="1"/>
  <c r="N4" i="35" s="1"/>
  <c r="F5" i="37" s="1"/>
  <c r="D34" i="35"/>
  <c r="E34" i="35" s="1"/>
  <c r="Q7" i="37"/>
  <c r="T7" i="37"/>
  <c r="D41" i="35"/>
  <c r="E41" i="35" s="1"/>
  <c r="C12" i="37"/>
  <c r="D38" i="35"/>
  <c r="E38" i="35" s="1"/>
  <c r="C9" i="37"/>
  <c r="Q11" i="37"/>
  <c r="T11" i="37"/>
  <c r="Q5" i="37"/>
  <c r="T5" i="37"/>
  <c r="Q10" i="37"/>
  <c r="T10" i="37"/>
  <c r="Q12" i="37"/>
  <c r="T12" i="37"/>
  <c r="D40" i="35"/>
  <c r="E40" i="35" s="1"/>
  <c r="C11" i="37"/>
  <c r="Q9" i="37"/>
  <c r="T9" i="37"/>
  <c r="D39" i="35"/>
  <c r="E39" i="35" s="1"/>
  <c r="C10" i="37"/>
  <c r="M8" i="35"/>
  <c r="N8" i="35" s="1"/>
  <c r="F9" i="37" s="1"/>
  <c r="M6" i="35"/>
  <c r="N6" i="35" s="1"/>
  <c r="F7" i="37" s="1"/>
  <c r="D36" i="35"/>
  <c r="E36" i="35" s="1"/>
  <c r="I12" i="35"/>
  <c r="M12" i="35" s="1"/>
  <c r="N12" i="35" s="1"/>
  <c r="F13" i="37" s="1"/>
  <c r="I7" i="35"/>
  <c r="N9" i="35"/>
  <c r="F10" i="37" s="1"/>
  <c r="M11" i="35"/>
  <c r="N11" i="35" s="1"/>
  <c r="F12" i="37" s="1"/>
  <c r="M10" i="35"/>
  <c r="N10" i="35" s="1"/>
  <c r="F11" i="37" s="1"/>
  <c r="I5" i="35"/>
  <c r="F3" i="35"/>
  <c r="D9" i="37" l="1"/>
  <c r="L38" i="35"/>
  <c r="D10" i="37"/>
  <c r="L39" i="35"/>
  <c r="D12" i="37"/>
  <c r="L41" i="35"/>
  <c r="D5" i="37"/>
  <c r="L34" i="35"/>
  <c r="D7" i="37"/>
  <c r="L36" i="35"/>
  <c r="D11" i="37"/>
  <c r="L40" i="35"/>
  <c r="D37" i="35"/>
  <c r="E37" i="35" s="1"/>
  <c r="C8" i="37"/>
  <c r="Q6" i="37"/>
  <c r="T6" i="37"/>
  <c r="D35" i="35"/>
  <c r="E35" i="35" s="1"/>
  <c r="C6" i="37"/>
  <c r="Q8" i="37"/>
  <c r="T8" i="37"/>
  <c r="Q13" i="37"/>
  <c r="T13" i="37"/>
  <c r="M7" i="35"/>
  <c r="N7" i="35" s="1"/>
  <c r="F8" i="37" s="1"/>
  <c r="D42" i="35"/>
  <c r="E42" i="35" s="1"/>
  <c r="C13" i="37"/>
  <c r="T41" i="35"/>
  <c r="W12" i="37" s="1"/>
  <c r="T40" i="35"/>
  <c r="W11" i="37" s="1"/>
  <c r="T38" i="35"/>
  <c r="W9" i="37" s="1"/>
  <c r="T36" i="35"/>
  <c r="W7" i="37" s="1"/>
  <c r="T42" i="35"/>
  <c r="W13" i="37" s="1"/>
  <c r="T39" i="35"/>
  <c r="W10" i="37" s="1"/>
  <c r="T34" i="35"/>
  <c r="W5" i="37" s="1"/>
  <c r="M5" i="35"/>
  <c r="N5" i="35" s="1"/>
  <c r="F6" i="37" s="1"/>
  <c r="H3" i="35"/>
  <c r="B4" i="37" s="1"/>
  <c r="G3" i="35"/>
  <c r="D13" i="37" l="1"/>
  <c r="L42" i="35"/>
  <c r="D8" i="37"/>
  <c r="L37" i="35"/>
  <c r="D6" i="37"/>
  <c r="L35" i="35"/>
  <c r="T37" i="35"/>
  <c r="W8" i="37" s="1"/>
  <c r="X13" i="37"/>
  <c r="X12" i="37"/>
  <c r="R11" i="37"/>
  <c r="S11" i="37"/>
  <c r="X10" i="37"/>
  <c r="R9" i="37"/>
  <c r="S9" i="37"/>
  <c r="X7" i="37"/>
  <c r="R10" i="37"/>
  <c r="S10" i="37"/>
  <c r="X11" i="37"/>
  <c r="X5" i="37"/>
  <c r="R5" i="37"/>
  <c r="S5" i="37"/>
  <c r="X9" i="37"/>
  <c r="T35" i="35"/>
  <c r="W6" i="37" s="1"/>
  <c r="I3" i="35"/>
  <c r="X8" i="37" l="1"/>
  <c r="R7" i="37"/>
  <c r="S7" i="37"/>
  <c r="R12" i="37"/>
  <c r="S12" i="37"/>
  <c r="X6" i="37"/>
  <c r="D33" i="35"/>
  <c r="E33" i="35" s="1"/>
  <c r="C4" i="37"/>
  <c r="T4" i="37"/>
  <c r="Q4" i="37"/>
  <c r="K4" i="35"/>
  <c r="L4" i="35" s="1"/>
  <c r="AE5" i="37" s="1"/>
  <c r="K7" i="35"/>
  <c r="L7" i="35" s="1"/>
  <c r="AE8" i="37" s="1"/>
  <c r="K8" i="35"/>
  <c r="L8" i="35" s="1"/>
  <c r="AE9" i="37" s="1"/>
  <c r="K6" i="35"/>
  <c r="L6" i="35" s="1"/>
  <c r="AE7" i="37" s="1"/>
  <c r="K9" i="35"/>
  <c r="L9" i="35" s="1"/>
  <c r="AE10" i="37" s="1"/>
  <c r="K10" i="35"/>
  <c r="L10" i="35" s="1"/>
  <c r="AE11" i="37" s="1"/>
  <c r="K5" i="35"/>
  <c r="L5" i="35" s="1"/>
  <c r="AE6" i="37" s="1"/>
  <c r="K11" i="35"/>
  <c r="L11" i="35" s="1"/>
  <c r="AE12" i="37" s="1"/>
  <c r="K12" i="35"/>
  <c r="L12" i="35" s="1"/>
  <c r="AE13" i="37" s="1"/>
  <c r="M3" i="35"/>
  <c r="K3" i="35"/>
  <c r="L3" i="35" s="1"/>
  <c r="D4" i="37" l="1"/>
  <c r="L33" i="35"/>
  <c r="AE4" i="37"/>
  <c r="S33" i="35"/>
  <c r="R6" i="37"/>
  <c r="S6" i="37"/>
  <c r="R13" i="37"/>
  <c r="S13" i="37"/>
  <c r="R8" i="37"/>
  <c r="S8" i="37"/>
  <c r="S41" i="35"/>
  <c r="AF12" i="37"/>
  <c r="AD12" i="37"/>
  <c r="AA12" i="37"/>
  <c r="E12" i="37"/>
  <c r="AF4" i="37"/>
  <c r="AA4" i="37"/>
  <c r="AD4" i="37"/>
  <c r="E4" i="37"/>
  <c r="S35" i="35"/>
  <c r="AF6" i="37"/>
  <c r="AD6" i="37"/>
  <c r="AA6" i="37"/>
  <c r="E6" i="37"/>
  <c r="S38" i="35"/>
  <c r="AF9" i="37"/>
  <c r="AD9" i="37"/>
  <c r="AA9" i="37"/>
  <c r="E9" i="37"/>
  <c r="S36" i="35"/>
  <c r="AF7" i="37"/>
  <c r="AA7" i="37"/>
  <c r="AD7" i="37"/>
  <c r="E7" i="37"/>
  <c r="S37" i="35"/>
  <c r="AF8" i="37"/>
  <c r="AA8" i="37"/>
  <c r="AD8" i="37"/>
  <c r="E8" i="37"/>
  <c r="S40" i="35"/>
  <c r="AF11" i="37"/>
  <c r="AA11" i="37"/>
  <c r="AD11" i="37"/>
  <c r="E11" i="37"/>
  <c r="S42" i="35"/>
  <c r="AF13" i="37"/>
  <c r="AD13" i="37"/>
  <c r="AA13" i="37"/>
  <c r="E13" i="37"/>
  <c r="S39" i="35"/>
  <c r="AF10" i="37"/>
  <c r="AD10" i="37"/>
  <c r="AA10" i="37"/>
  <c r="E10" i="37"/>
  <c r="AF5" i="37"/>
  <c r="AD5" i="37"/>
  <c r="AA5" i="37"/>
  <c r="E5" i="37"/>
  <c r="S34" i="35"/>
  <c r="N3" i="35"/>
  <c r="F4" i="37" s="1"/>
  <c r="V4" i="37" l="1"/>
  <c r="U4" i="37"/>
  <c r="V7" i="37"/>
  <c r="U7" i="37"/>
  <c r="V13" i="37"/>
  <c r="U13" i="37"/>
  <c r="V9" i="37"/>
  <c r="U9" i="37"/>
  <c r="V10" i="37"/>
  <c r="U10" i="37"/>
  <c r="V5" i="37"/>
  <c r="U5" i="37"/>
  <c r="V11" i="37"/>
  <c r="U11" i="37"/>
  <c r="V6" i="37"/>
  <c r="U6" i="37"/>
  <c r="R4" i="37"/>
  <c r="S4" i="37"/>
  <c r="V8" i="37"/>
  <c r="U8" i="37"/>
  <c r="V12" i="37"/>
  <c r="U12" i="37"/>
  <c r="T33" i="35"/>
  <c r="W4" i="37" s="1"/>
  <c r="X4" i="37" l="1"/>
  <c r="B41" i="34" l="1"/>
  <c r="D45" i="34" l="1"/>
  <c r="D46" i="34"/>
  <c r="D51" i="34"/>
  <c r="D44" i="34"/>
  <c r="D48" i="34"/>
  <c r="D54" i="34"/>
  <c r="D50" i="34"/>
  <c r="D55" i="34"/>
  <c r="D47" i="34"/>
  <c r="D52" i="34"/>
  <c r="D53" i="34"/>
  <c r="D49" i="34"/>
  <c r="B40" i="34" l="1"/>
  <c r="B39" i="34"/>
  <c r="B21" i="34"/>
  <c r="D25" i="34" l="1"/>
  <c r="D30" i="34"/>
  <c r="D35" i="34"/>
  <c r="D26" i="34"/>
  <c r="D31" i="34"/>
  <c r="D24" i="34"/>
  <c r="D27" i="34"/>
  <c r="D32" i="34"/>
  <c r="D28" i="34"/>
  <c r="D34" i="34"/>
  <c r="D33" i="34"/>
  <c r="D29" i="34"/>
  <c r="C48" i="34"/>
  <c r="E48" i="34" s="1"/>
  <c r="C45" i="34"/>
  <c r="E45" i="34" s="1"/>
  <c r="C44" i="34"/>
  <c r="E44" i="34" s="1"/>
  <c r="C52" i="34"/>
  <c r="E52" i="34" s="1"/>
  <c r="C51" i="34"/>
  <c r="E51" i="34" s="1"/>
  <c r="C50" i="34"/>
  <c r="E50" i="34" s="1"/>
  <c r="C54" i="34"/>
  <c r="E54" i="34" s="1"/>
  <c r="C49" i="34"/>
  <c r="E49" i="34" s="1"/>
  <c r="C55" i="34"/>
  <c r="E55" i="34" s="1"/>
  <c r="C46" i="34"/>
  <c r="E46" i="34" s="1"/>
  <c r="C47" i="34"/>
  <c r="E47" i="34" s="1"/>
  <c r="C53" i="34"/>
  <c r="E53" i="34" s="1"/>
  <c r="B19" i="34" l="1"/>
  <c r="E56" i="34"/>
  <c r="B20" i="34"/>
  <c r="C28" i="34" l="1"/>
  <c r="E28" i="34" s="1"/>
  <c r="C35" i="34"/>
  <c r="E35" i="34" s="1"/>
  <c r="C34" i="34"/>
  <c r="E34" i="34" s="1"/>
  <c r="C31" i="34"/>
  <c r="E31" i="34" s="1"/>
  <c r="C33" i="34"/>
  <c r="E33" i="34" s="1"/>
  <c r="C29" i="34"/>
  <c r="E29" i="34" s="1"/>
  <c r="C26" i="34"/>
  <c r="E26" i="34" s="1"/>
  <c r="C32" i="34"/>
  <c r="E32" i="34" s="1"/>
  <c r="C27" i="34"/>
  <c r="E27" i="34" s="1"/>
  <c r="C24" i="34"/>
  <c r="E24" i="34" s="1"/>
  <c r="C25" i="34"/>
  <c r="E25" i="34" s="1"/>
  <c r="C30" i="34"/>
  <c r="E30" i="34" s="1"/>
  <c r="E36" i="34" l="1"/>
</calcChain>
</file>

<file path=xl/sharedStrings.xml><?xml version="1.0" encoding="utf-8"?>
<sst xmlns="http://schemas.openxmlformats.org/spreadsheetml/2006/main" count="398" uniqueCount="289">
  <si>
    <t>%</t>
  </si>
  <si>
    <t>m/s</t>
  </si>
  <si>
    <t>A</t>
  </si>
  <si>
    <t>Date:</t>
  </si>
  <si>
    <t>C</t>
  </si>
  <si>
    <r>
      <t>Weir Coefficient, C</t>
    </r>
    <r>
      <rPr>
        <vertAlign val="subscript"/>
        <sz val="12"/>
        <rFont val="Arial"/>
        <family val="2"/>
      </rPr>
      <t>w</t>
    </r>
  </si>
  <si>
    <t>Weir Condition Check</t>
  </si>
  <si>
    <t>Orifice Condition Check</t>
  </si>
  <si>
    <r>
      <t>Orifice Coefficient, C</t>
    </r>
    <r>
      <rPr>
        <vertAlign val="subscript"/>
        <sz val="12"/>
        <color theme="1"/>
        <rFont val="Arial"/>
        <family val="2"/>
      </rPr>
      <t>d</t>
    </r>
  </si>
  <si>
    <r>
      <t>Orifice Discharge Coefficient, C</t>
    </r>
    <r>
      <rPr>
        <vertAlign val="subscript"/>
        <sz val="12"/>
        <color theme="1"/>
        <rFont val="Arial"/>
        <family val="2"/>
      </rPr>
      <t>d</t>
    </r>
  </si>
  <si>
    <r>
      <t>Total Weir Discharge, Q</t>
    </r>
    <r>
      <rPr>
        <vertAlign val="subscript"/>
        <sz val="12"/>
        <color theme="1"/>
        <rFont val="Arial"/>
        <family val="2"/>
      </rPr>
      <t xml:space="preserve">weir </t>
    </r>
    <r>
      <rPr>
        <sz val="12"/>
        <color theme="1"/>
        <rFont val="Arial"/>
        <family val="2"/>
      </rPr>
      <t>(m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/s)</t>
    </r>
  </si>
  <si>
    <r>
      <t>Total Orifice Discharge, Q</t>
    </r>
    <r>
      <rPr>
        <vertAlign val="subscript"/>
        <sz val="12"/>
        <color theme="1"/>
        <rFont val="Arial"/>
        <family val="2"/>
      </rPr>
      <t xml:space="preserve">grate </t>
    </r>
    <r>
      <rPr>
        <sz val="12"/>
        <color theme="1"/>
        <rFont val="Arial"/>
        <family val="2"/>
      </rPr>
      <t>(m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/s)</t>
    </r>
  </si>
  <si>
    <r>
      <t>Total Opening Area, A</t>
    </r>
    <r>
      <rPr>
        <vertAlign val="subscript"/>
        <sz val="12"/>
        <color theme="1"/>
        <rFont val="Arial"/>
        <family val="2"/>
      </rPr>
      <t xml:space="preserve">grate </t>
    </r>
    <r>
      <rPr>
        <sz val="12"/>
        <color theme="1"/>
        <rFont val="Arial"/>
        <family val="2"/>
      </rPr>
      <t>(m</t>
    </r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</si>
  <si>
    <r>
      <t>Max Flow Depth Above Sump, h</t>
    </r>
    <r>
      <rPr>
        <vertAlign val="subscript"/>
        <sz val="12"/>
        <rFont val="Arial"/>
        <family val="2"/>
      </rPr>
      <t>w</t>
    </r>
    <r>
      <rPr>
        <sz val="12"/>
        <rFont val="Arial"/>
        <family val="2"/>
      </rPr>
      <t xml:space="preserve"> (m)</t>
    </r>
  </si>
  <si>
    <t>Sump Shape</t>
  </si>
  <si>
    <t>Vegetation Scour Check</t>
  </si>
  <si>
    <t>Bioretention Basin</t>
  </si>
  <si>
    <t>Bioretention Swale</t>
  </si>
  <si>
    <t>3mth RF intensity (mm/hr)</t>
  </si>
  <si>
    <t>RF duration (min)</t>
  </si>
  <si>
    <t>MAX</t>
  </si>
  <si>
    <r>
      <t>Q</t>
    </r>
    <r>
      <rPr>
        <b/>
        <vertAlign val="subscript"/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(m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/s)</t>
    </r>
  </si>
  <si>
    <r>
      <t>Q</t>
    </r>
    <r>
      <rPr>
        <b/>
        <vertAlign val="subscript"/>
        <sz val="11"/>
        <color theme="1"/>
        <rFont val="Calibri"/>
        <family val="2"/>
        <scheme val="minor"/>
      </rPr>
      <t>out</t>
    </r>
    <r>
      <rPr>
        <b/>
        <sz val="11"/>
        <color theme="1"/>
        <rFont val="Calibri"/>
        <family val="2"/>
        <scheme val="minor"/>
      </rPr>
      <t xml:space="preserve"> (m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/s)</t>
    </r>
  </si>
  <si>
    <r>
      <t>Storage V (m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</si>
  <si>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r>
      <t>Q</t>
    </r>
    <r>
      <rPr>
        <vertAlign val="subscript"/>
        <sz val="11"/>
        <color theme="1"/>
        <rFont val="Calibri"/>
        <family val="2"/>
        <scheme val="minor"/>
      </rPr>
      <t>max</t>
    </r>
  </si>
  <si>
    <t>Overflow weir</t>
  </si>
  <si>
    <t>Rectangular sump</t>
  </si>
  <si>
    <t>Circular sump</t>
  </si>
  <si>
    <t>Name</t>
  </si>
  <si>
    <t>Imperv catchment
(m2)</t>
  </si>
  <si>
    <t>Perv catchment
(m2)</t>
  </si>
  <si>
    <t>Imperv Runoff Coeff
(C)</t>
  </si>
  <si>
    <t>Perv Runoff Coeff
(C)</t>
  </si>
  <si>
    <t>Weighted Runoff Coeff
(C)</t>
  </si>
  <si>
    <t xml:space="preserve">Catchment </t>
  </si>
  <si>
    <t>Climate Change modifier (%)</t>
  </si>
  <si>
    <t>Total Area
(m2)</t>
  </si>
  <si>
    <t>Total Area
(ha)</t>
  </si>
  <si>
    <r>
      <t>Time of Concentration, t</t>
    </r>
    <r>
      <rPr>
        <vertAlign val="subscript"/>
        <sz val="12"/>
        <color theme="1"/>
        <rFont val="Arial"/>
        <family val="2"/>
      </rPr>
      <t>c</t>
    </r>
    <r>
      <rPr>
        <sz val="12"/>
        <color theme="1"/>
        <rFont val="Arial"/>
        <family val="2"/>
      </rPr>
      <t xml:space="preserve"> (min)</t>
    </r>
  </si>
  <si>
    <r>
      <t>Minor Rainfall intensity I</t>
    </r>
    <r>
      <rPr>
        <vertAlign val="subscript"/>
        <sz val="12"/>
        <color theme="1"/>
        <rFont val="Arial"/>
        <family val="2"/>
      </rPr>
      <t>10</t>
    </r>
    <r>
      <rPr>
        <sz val="12"/>
        <color theme="1"/>
        <rFont val="Arial"/>
        <family val="2"/>
      </rPr>
      <t xml:space="preserve">
(mm/hr)</t>
    </r>
  </si>
  <si>
    <r>
      <t>Major Rainfall intensity I</t>
    </r>
    <r>
      <rPr>
        <vertAlign val="subscript"/>
        <sz val="12"/>
        <color theme="1"/>
        <rFont val="Arial"/>
        <family val="2"/>
      </rPr>
      <t>100</t>
    </r>
    <r>
      <rPr>
        <sz val="12"/>
        <color theme="1"/>
        <rFont val="Arial"/>
        <family val="2"/>
      </rPr>
      <t xml:space="preserve">
(mm/hr)</t>
    </r>
  </si>
  <si>
    <r>
      <t>Minor Peak Runoff, Q</t>
    </r>
    <r>
      <rPr>
        <vertAlign val="subscript"/>
        <sz val="12"/>
        <color theme="1"/>
        <rFont val="Arial"/>
        <family val="2"/>
      </rPr>
      <t xml:space="preserve">r10 </t>
    </r>
    <r>
      <rPr>
        <sz val="12"/>
        <color theme="1"/>
        <rFont val="Arial"/>
        <family val="2"/>
      </rPr>
      <t>(m</t>
    </r>
    <r>
      <rPr>
        <vertAlign val="superscript"/>
        <sz val="12"/>
        <color theme="1"/>
        <rFont val="Arial"/>
        <family val="2"/>
      </rPr>
      <t>3/</t>
    </r>
    <r>
      <rPr>
        <sz val="12"/>
        <color theme="1"/>
        <rFont val="Arial"/>
        <family val="2"/>
      </rPr>
      <t>s)</t>
    </r>
  </si>
  <si>
    <r>
      <t>Major Peak Runoff, Q</t>
    </r>
    <r>
      <rPr>
        <vertAlign val="subscript"/>
        <sz val="12"/>
        <color theme="1"/>
        <rFont val="Arial"/>
        <family val="2"/>
      </rPr>
      <t xml:space="preserve">r100 </t>
    </r>
    <r>
      <rPr>
        <sz val="12"/>
        <color theme="1"/>
        <rFont val="Arial"/>
        <family val="2"/>
      </rPr>
      <t>(m</t>
    </r>
    <r>
      <rPr>
        <vertAlign val="superscript"/>
        <sz val="12"/>
        <color theme="1"/>
        <rFont val="Arial"/>
        <family val="2"/>
      </rPr>
      <t>3/</t>
    </r>
    <r>
      <rPr>
        <sz val="12"/>
        <color theme="1"/>
        <rFont val="Arial"/>
        <family val="2"/>
      </rPr>
      <t>s)</t>
    </r>
  </si>
  <si>
    <t>Runoff</t>
  </si>
  <si>
    <t>No. of overflow structure</t>
  </si>
  <si>
    <t>Rectangular sump length 
(m)</t>
  </si>
  <si>
    <t>Rectangular sump width
(m)</t>
  </si>
  <si>
    <t>Circular sump dia.
(m)</t>
  </si>
  <si>
    <t>Total weir length
(m)</t>
  </si>
  <si>
    <t>Blockage Factor</t>
  </si>
  <si>
    <t>Overflow Structure</t>
  </si>
  <si>
    <t>3-5%</t>
  </si>
  <si>
    <t>Tally</t>
  </si>
  <si>
    <t>Velocity Check</t>
  </si>
  <si>
    <t>&lt; 0.5</t>
  </si>
  <si>
    <t>&lt; 2.0</t>
  </si>
  <si>
    <t>Dev</t>
  </si>
  <si>
    <r>
      <t>Minor Peak Runoff, Q</t>
    </r>
    <r>
      <rPr>
        <vertAlign val="subscript"/>
        <sz val="12"/>
        <color theme="1"/>
        <rFont val="Arial"/>
        <family val="2"/>
      </rPr>
      <t xml:space="preserve">10 </t>
    </r>
    <r>
      <rPr>
        <sz val="12"/>
        <color theme="1"/>
        <rFont val="Arial"/>
        <family val="2"/>
      </rPr>
      <t>(m</t>
    </r>
    <r>
      <rPr>
        <vertAlign val="superscript"/>
        <sz val="12"/>
        <color theme="1"/>
        <rFont val="Arial"/>
        <family val="2"/>
      </rPr>
      <t>3/</t>
    </r>
    <r>
      <rPr>
        <sz val="12"/>
        <color theme="1"/>
        <rFont val="Arial"/>
        <family val="2"/>
      </rPr>
      <t>s)</t>
    </r>
  </si>
  <si>
    <r>
      <t>Major Peak Runoff, Q</t>
    </r>
    <r>
      <rPr>
        <vertAlign val="subscript"/>
        <sz val="12"/>
        <color theme="1"/>
        <rFont val="Arial"/>
        <family val="2"/>
      </rPr>
      <t xml:space="preserve">100 </t>
    </r>
    <r>
      <rPr>
        <sz val="12"/>
        <color theme="1"/>
        <rFont val="Arial"/>
        <family val="2"/>
      </rPr>
      <t>(m</t>
    </r>
    <r>
      <rPr>
        <vertAlign val="superscript"/>
        <sz val="12"/>
        <color theme="1"/>
        <rFont val="Arial"/>
        <family val="2"/>
      </rPr>
      <t>3/</t>
    </r>
    <r>
      <rPr>
        <sz val="12"/>
        <color theme="1"/>
        <rFont val="Arial"/>
        <family val="2"/>
      </rPr>
      <t>s)</t>
    </r>
  </si>
  <si>
    <r>
      <t>Q</t>
    </r>
    <r>
      <rPr>
        <vertAlign val="subscript"/>
        <sz val="12"/>
        <color theme="1"/>
        <rFont val="Arial"/>
        <family val="2"/>
      </rPr>
      <t>weir</t>
    </r>
    <r>
      <rPr>
        <sz val="12"/>
        <color theme="1"/>
        <rFont val="Arial"/>
        <family val="2"/>
      </rPr>
      <t>&gt;Q</t>
    </r>
    <r>
      <rPr>
        <vertAlign val="subscript"/>
        <sz val="12"/>
        <color theme="1"/>
        <rFont val="Arial"/>
        <family val="2"/>
      </rPr>
      <t>10</t>
    </r>
  </si>
  <si>
    <r>
      <t>Q</t>
    </r>
    <r>
      <rPr>
        <vertAlign val="subscript"/>
        <sz val="12"/>
        <color theme="1"/>
        <rFont val="Arial"/>
        <family val="2"/>
      </rPr>
      <t>grate</t>
    </r>
    <r>
      <rPr>
        <sz val="12"/>
        <color theme="1"/>
        <rFont val="Arial"/>
        <family val="2"/>
      </rPr>
      <t>&gt;Q</t>
    </r>
    <r>
      <rPr>
        <vertAlign val="subscript"/>
        <sz val="12"/>
        <color theme="1"/>
        <rFont val="Arial"/>
        <family val="2"/>
      </rPr>
      <t>10</t>
    </r>
  </si>
  <si>
    <t>Acceptable deviation +/- 10%</t>
  </si>
  <si>
    <r>
      <t>Discharge Pipe Capacity (m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/s)</t>
    </r>
  </si>
  <si>
    <r>
      <t>Q &gt; Q</t>
    </r>
    <r>
      <rPr>
        <vertAlign val="subscript"/>
        <sz val="12"/>
        <color theme="1"/>
        <rFont val="Arial"/>
        <family val="2"/>
      </rPr>
      <t>10</t>
    </r>
  </si>
  <si>
    <t>Leave blank if not applicable</t>
  </si>
  <si>
    <t>Overflow weir length 
(m)</t>
  </si>
  <si>
    <t>Treatment</t>
  </si>
  <si>
    <r>
      <t>Equiv. Imperv catchment
(m</t>
    </r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</si>
  <si>
    <t>Project Title :</t>
  </si>
  <si>
    <t>Revision No.:</t>
  </si>
  <si>
    <t>Brief Description of Project:</t>
  </si>
  <si>
    <t>Notes:</t>
  </si>
  <si>
    <t>- Project scope
- ABC Waters concept design</t>
  </si>
  <si>
    <t>Total site area:</t>
  </si>
  <si>
    <t>(ha)</t>
  </si>
  <si>
    <t>(%)</t>
  </si>
  <si>
    <t>Are Design Features within drainage reserve/green buffer (Y/N)?</t>
  </si>
  <si>
    <t>Are Design Features used for meeting detention requirement per COP Clause 7.1.5 (Y/N)?</t>
  </si>
  <si>
    <t>ABCWP Endorsement:</t>
  </si>
  <si>
    <t>Name:</t>
  </si>
  <si>
    <t>ABCWP no.:</t>
  </si>
  <si>
    <t>Overflow structure 
(select from drop down)</t>
  </si>
  <si>
    <t>Hydraulic Calculation Submission for ABC Waters Design Features - Bioretention Basin (Rain Garden)</t>
  </si>
  <si>
    <t>Filter media depth
(m)</t>
  </si>
  <si>
    <t>% treatment area</t>
  </si>
  <si>
    <r>
      <t>Imperv catchment
(m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</si>
  <si>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r>
      <t>Perv catchment
(m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</si>
  <si>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r>
      <t>Total Catchment Area
(m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</si>
  <si>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r>
      <t>Time of Concentration, t</t>
    </r>
    <r>
      <rPr>
        <vertAlign val="subscript"/>
        <sz val="10"/>
        <color theme="1"/>
        <rFont val="Arial"/>
        <family val="2"/>
      </rPr>
      <t>c</t>
    </r>
    <r>
      <rPr>
        <sz val="10"/>
        <color theme="1"/>
        <rFont val="Arial"/>
        <family val="2"/>
      </rPr>
      <t xml:space="preserve"> (min)</t>
    </r>
  </si>
  <si>
    <r>
      <t>Extended detention
h</t>
    </r>
    <r>
      <rPr>
        <vertAlign val="subscript"/>
        <sz val="10"/>
        <color theme="1"/>
        <rFont val="Arial"/>
        <family val="2"/>
      </rPr>
      <t xml:space="preserve">max
</t>
    </r>
    <r>
      <rPr>
        <sz val="10"/>
        <color theme="1"/>
        <rFont val="Arial"/>
        <family val="2"/>
      </rPr>
      <t>(m)</t>
    </r>
  </si>
  <si>
    <r>
      <t>Max infiltration rate, Q</t>
    </r>
    <r>
      <rPr>
        <vertAlign val="subscript"/>
        <sz val="10"/>
        <color theme="1"/>
        <rFont val="Arial"/>
        <family val="2"/>
      </rPr>
      <t xml:space="preserve">max
</t>
    </r>
    <r>
      <rPr>
        <sz val="10"/>
        <color theme="1"/>
        <rFont val="Arial"/>
        <family val="2"/>
      </rPr>
      <t>(m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/s)</t>
    </r>
  </si>
  <si>
    <r>
      <t>Equiv. Imperv catchment
(m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</si>
  <si>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r>
      <t>Weir Coefficient, C</t>
    </r>
    <r>
      <rPr>
        <vertAlign val="subscript"/>
        <sz val="10"/>
        <rFont val="Arial"/>
        <family val="2"/>
      </rPr>
      <t>w</t>
    </r>
  </si>
  <si>
    <t>Bioretention Basin Design</t>
  </si>
  <si>
    <t>Under-drainage System</t>
  </si>
  <si>
    <t>No. of pipes</t>
  </si>
  <si>
    <t>Total pipe length
(m)</t>
  </si>
  <si>
    <t>Blockage factor, B</t>
  </si>
  <si>
    <r>
      <t>Perforation area per m length, A</t>
    </r>
    <r>
      <rPr>
        <vertAlign val="subscript"/>
        <sz val="10"/>
        <color theme="1"/>
        <rFont val="Arial"/>
        <family val="2"/>
      </rPr>
      <t>o</t>
    </r>
    <r>
      <rPr>
        <sz val="10"/>
        <color theme="1"/>
        <rFont val="Arial"/>
        <family val="2"/>
      </rPr>
      <t xml:space="preserve">
(m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/m)</t>
    </r>
  </si>
  <si>
    <r>
      <t>Total Perforation flow rate, Q</t>
    </r>
    <r>
      <rPr>
        <vertAlign val="subscript"/>
        <sz val="10"/>
        <color theme="1"/>
        <rFont val="Arial"/>
        <family val="2"/>
      </rPr>
      <t>perf</t>
    </r>
    <r>
      <rPr>
        <sz val="10"/>
        <color theme="1"/>
        <rFont val="Arial"/>
        <family val="2"/>
      </rPr>
      <t xml:space="preserve">
(m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/s)</t>
    </r>
  </si>
  <si>
    <r>
      <t>Is Q</t>
    </r>
    <r>
      <rPr>
        <vertAlign val="subscript"/>
        <sz val="10"/>
        <color theme="1"/>
        <rFont val="Arial"/>
        <family val="2"/>
      </rPr>
      <t>perf</t>
    </r>
    <r>
      <rPr>
        <sz val="10"/>
        <color theme="1"/>
        <rFont val="Arial"/>
        <family val="2"/>
      </rPr>
      <t xml:space="preserve"> &gt;= Q</t>
    </r>
    <r>
      <rPr>
        <vertAlign val="subscript"/>
        <sz val="10"/>
        <color theme="1"/>
        <rFont val="Arial"/>
        <family val="2"/>
      </rPr>
      <t>max</t>
    </r>
    <r>
      <rPr>
        <sz val="10"/>
        <color theme="1"/>
        <rFont val="Arial"/>
        <family val="2"/>
      </rPr>
      <t>?</t>
    </r>
  </si>
  <si>
    <t>Perforations Inflow</t>
  </si>
  <si>
    <r>
      <t>Pipe diameter, D</t>
    </r>
    <r>
      <rPr>
        <vertAlign val="subscript"/>
        <sz val="10"/>
        <color theme="1"/>
        <rFont val="Arial"/>
        <family val="2"/>
      </rPr>
      <t>p</t>
    </r>
    <r>
      <rPr>
        <sz val="10"/>
        <color theme="1"/>
        <rFont val="Arial"/>
        <family val="2"/>
      </rPr>
      <t xml:space="preserve">
(m)</t>
    </r>
  </si>
  <si>
    <t>Driving head, h
(m)</t>
  </si>
  <si>
    <r>
      <t>Is Q</t>
    </r>
    <r>
      <rPr>
        <vertAlign val="subscript"/>
        <sz val="10"/>
        <color theme="1"/>
        <rFont val="Arial"/>
        <family val="2"/>
      </rPr>
      <t>pipe</t>
    </r>
    <r>
      <rPr>
        <sz val="10"/>
        <color theme="1"/>
        <rFont val="Arial"/>
        <family val="2"/>
      </rPr>
      <t xml:space="preserve"> &gt;= Q</t>
    </r>
    <r>
      <rPr>
        <vertAlign val="subscript"/>
        <sz val="10"/>
        <color theme="1"/>
        <rFont val="Arial"/>
        <family val="2"/>
      </rPr>
      <t>max</t>
    </r>
    <r>
      <rPr>
        <sz val="10"/>
        <color theme="1"/>
        <rFont val="Arial"/>
        <family val="2"/>
      </rPr>
      <t>?</t>
    </r>
  </si>
  <si>
    <r>
      <t>Total pipe flow, Q</t>
    </r>
    <r>
      <rPr>
        <vertAlign val="subscript"/>
        <sz val="10"/>
        <color theme="1"/>
        <rFont val="Arial"/>
        <family val="2"/>
      </rPr>
      <t>pipe</t>
    </r>
    <r>
      <rPr>
        <sz val="10"/>
        <color theme="1"/>
        <rFont val="Arial"/>
        <family val="2"/>
      </rPr>
      <t xml:space="preserve">
(m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/s)*</t>
    </r>
  </si>
  <si>
    <t xml:space="preserve">*Kinematic viscosity of water, v = </t>
  </si>
  <si>
    <t>Pipe Capacity</t>
  </si>
  <si>
    <r>
      <t>Hydraulic Gradient, S</t>
    </r>
    <r>
      <rPr>
        <vertAlign val="subscript"/>
        <sz val="10"/>
        <color theme="1"/>
        <rFont val="Arial"/>
        <family val="2"/>
      </rPr>
      <t xml:space="preserve">f </t>
    </r>
    <r>
      <rPr>
        <sz val="10"/>
        <color theme="1"/>
        <rFont val="Arial"/>
        <family val="2"/>
      </rPr>
      <t xml:space="preserve">
(m/m)</t>
    </r>
  </si>
  <si>
    <r>
      <t>Hydraulic roughness, k</t>
    </r>
    <r>
      <rPr>
        <vertAlign val="superscript"/>
        <sz val="10"/>
        <color theme="1"/>
        <rFont val="Arial"/>
        <family val="2"/>
      </rPr>
      <t>#</t>
    </r>
  </si>
  <si>
    <r>
      <rPr>
        <i/>
        <vertAlign val="superscript"/>
        <sz val="10"/>
        <color theme="1"/>
        <rFont val="Arial"/>
        <family val="2"/>
      </rPr>
      <t>#</t>
    </r>
    <r>
      <rPr>
        <i/>
        <sz val="10"/>
        <color theme="1"/>
        <rFont val="Arial"/>
        <family val="2"/>
      </rPr>
      <t>Pipe material =</t>
    </r>
  </si>
  <si>
    <r>
      <t>Sediment loading rate
(m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/ha/yr)</t>
    </r>
  </si>
  <si>
    <t>Capture Efficiency, R
(%)</t>
  </si>
  <si>
    <t>Sediment Forebay</t>
  </si>
  <si>
    <r>
      <t>10yr ARI  Rainfall intensity I</t>
    </r>
    <r>
      <rPr>
        <vertAlign val="subscript"/>
        <sz val="10"/>
        <color theme="1"/>
        <rFont val="Arial"/>
        <family val="2"/>
      </rPr>
      <t>10</t>
    </r>
    <r>
      <rPr>
        <sz val="10"/>
        <color theme="1"/>
        <rFont val="Arial"/>
        <family val="2"/>
      </rPr>
      <t xml:space="preserve">
(mm/hr)</t>
    </r>
  </si>
  <si>
    <r>
      <t>100yr ARI Rainfall intensity I</t>
    </r>
    <r>
      <rPr>
        <vertAlign val="subscript"/>
        <sz val="10"/>
        <color theme="1"/>
        <rFont val="Arial"/>
        <family val="2"/>
      </rPr>
      <t>100</t>
    </r>
    <r>
      <rPr>
        <sz val="10"/>
        <color theme="1"/>
        <rFont val="Arial"/>
        <family val="2"/>
      </rPr>
      <t xml:space="preserve">
(mm/hr)</t>
    </r>
  </si>
  <si>
    <r>
      <t>100yr ARI Peak Runoff, Q</t>
    </r>
    <r>
      <rPr>
        <vertAlign val="subscript"/>
        <sz val="10"/>
        <color theme="1"/>
        <rFont val="Arial"/>
        <family val="2"/>
      </rPr>
      <t xml:space="preserve">100 </t>
    </r>
    <r>
      <rPr>
        <sz val="10"/>
        <color theme="1"/>
        <rFont val="Arial"/>
        <family val="2"/>
      </rPr>
      <t>(m</t>
    </r>
    <r>
      <rPr>
        <vertAlign val="superscript"/>
        <sz val="10"/>
        <color theme="1"/>
        <rFont val="Arial"/>
        <family val="2"/>
      </rPr>
      <t>3/</t>
    </r>
    <r>
      <rPr>
        <sz val="10"/>
        <color theme="1"/>
        <rFont val="Arial"/>
        <family val="2"/>
      </rPr>
      <t>s)</t>
    </r>
  </si>
  <si>
    <r>
      <t>3mth ARI  Rainfall intensity I</t>
    </r>
    <r>
      <rPr>
        <vertAlign val="subscript"/>
        <sz val="10"/>
        <color theme="1"/>
        <rFont val="Arial"/>
        <family val="2"/>
      </rPr>
      <t>3m</t>
    </r>
    <r>
      <rPr>
        <sz val="10"/>
        <color theme="1"/>
        <rFont val="Arial"/>
        <family val="2"/>
      </rPr>
      <t xml:space="preserve">
(mm/hr)</t>
    </r>
  </si>
  <si>
    <r>
      <t>3mth ARI Peak Runoff, Q</t>
    </r>
    <r>
      <rPr>
        <vertAlign val="subscript"/>
        <sz val="10"/>
        <color theme="1"/>
        <rFont val="Arial"/>
        <family val="2"/>
      </rPr>
      <t xml:space="preserve">3m </t>
    </r>
    <r>
      <rPr>
        <sz val="10"/>
        <color theme="1"/>
        <rFont val="Arial"/>
        <family val="2"/>
      </rPr>
      <t>(m</t>
    </r>
    <r>
      <rPr>
        <vertAlign val="superscript"/>
        <sz val="10"/>
        <color theme="1"/>
        <rFont val="Arial"/>
        <family val="2"/>
      </rPr>
      <t>3/</t>
    </r>
    <r>
      <rPr>
        <sz val="10"/>
        <color theme="1"/>
        <rFont val="Arial"/>
        <family val="2"/>
      </rPr>
      <t>s)</t>
    </r>
  </si>
  <si>
    <r>
      <t>10yr ARI Peak Runoff, Q</t>
    </r>
    <r>
      <rPr>
        <vertAlign val="subscript"/>
        <sz val="10"/>
        <color theme="1"/>
        <rFont val="Arial"/>
        <family val="2"/>
      </rPr>
      <t xml:space="preserve">10 
</t>
    </r>
    <r>
      <rPr>
        <sz val="10"/>
        <color theme="1"/>
        <rFont val="Arial"/>
        <family val="2"/>
      </rPr>
      <t>(m</t>
    </r>
    <r>
      <rPr>
        <vertAlign val="superscript"/>
        <sz val="10"/>
        <color theme="1"/>
        <rFont val="Arial"/>
        <family val="2"/>
      </rPr>
      <t>3/</t>
    </r>
    <r>
      <rPr>
        <sz val="10"/>
        <color theme="1"/>
        <rFont val="Arial"/>
        <family val="2"/>
      </rPr>
      <t>s)</t>
    </r>
  </si>
  <si>
    <r>
      <rPr>
        <i/>
        <vertAlign val="superscript"/>
        <sz val="10"/>
        <color theme="1"/>
        <rFont val="Arial"/>
        <family val="2"/>
      </rPr>
      <t>#</t>
    </r>
    <r>
      <rPr>
        <i/>
        <sz val="10"/>
        <color theme="1"/>
        <rFont val="Arial"/>
        <family val="2"/>
      </rPr>
      <t>Settling Velocity, v</t>
    </r>
    <r>
      <rPr>
        <i/>
        <vertAlign val="subscript"/>
        <sz val="10"/>
        <color theme="1"/>
        <rFont val="Arial"/>
        <family val="2"/>
      </rPr>
      <t>s</t>
    </r>
    <r>
      <rPr>
        <i/>
        <sz val="10"/>
        <color theme="1"/>
        <rFont val="Arial"/>
        <family val="2"/>
      </rPr>
      <t xml:space="preserve"> = </t>
    </r>
  </si>
  <si>
    <t>Forebay Depth
(m)</t>
  </si>
  <si>
    <t>Forebay Porosity</t>
  </si>
  <si>
    <t>Is Forebay Volume &gt; Sediment Volume?</t>
  </si>
  <si>
    <r>
      <t>Treatment area
(m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</si>
  <si>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t>Site area treated by Design Features:</t>
  </si>
  <si>
    <t>Select</t>
  </si>
  <si>
    <t>Yes</t>
  </si>
  <si>
    <t>No</t>
  </si>
  <si>
    <t>Yes/No</t>
  </si>
  <si>
    <r>
      <t>Treatment area
(m</t>
    </r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</si>
  <si>
    <r>
      <t>Extended detention
h</t>
    </r>
    <r>
      <rPr>
        <vertAlign val="subscript"/>
        <sz val="12"/>
        <color theme="1"/>
        <rFont val="Arial"/>
        <family val="2"/>
      </rPr>
      <t xml:space="preserve">max
</t>
    </r>
    <r>
      <rPr>
        <sz val="12"/>
        <color theme="1"/>
        <rFont val="Arial"/>
        <family val="2"/>
      </rPr>
      <t>(m)</t>
    </r>
  </si>
  <si>
    <r>
      <t>Max infiltration rate, Q</t>
    </r>
    <r>
      <rPr>
        <vertAlign val="subscript"/>
        <sz val="12"/>
        <color theme="1"/>
        <rFont val="Arial"/>
        <family val="2"/>
      </rPr>
      <t xml:space="preserve">max
</t>
    </r>
    <r>
      <rPr>
        <sz val="12"/>
        <color theme="1"/>
        <rFont val="Arial"/>
        <family val="2"/>
      </rPr>
      <t>(m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/s)</t>
    </r>
  </si>
  <si>
    <r>
      <t>Perforation area per m length, A</t>
    </r>
    <r>
      <rPr>
        <vertAlign val="subscript"/>
        <sz val="12"/>
        <color theme="1"/>
        <rFont val="Arial"/>
        <family val="2"/>
      </rPr>
      <t>o</t>
    </r>
    <r>
      <rPr>
        <sz val="12"/>
        <color theme="1"/>
        <rFont val="Arial"/>
        <family val="2"/>
      </rPr>
      <t xml:space="preserve">
(m</t>
    </r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/m)</t>
    </r>
  </si>
  <si>
    <r>
      <t>Total Perforation flow rate, Q</t>
    </r>
    <r>
      <rPr>
        <vertAlign val="subscript"/>
        <sz val="12"/>
        <color theme="1"/>
        <rFont val="Arial"/>
        <family val="2"/>
      </rPr>
      <t>perf</t>
    </r>
    <r>
      <rPr>
        <sz val="12"/>
        <color theme="1"/>
        <rFont val="Arial"/>
        <family val="2"/>
      </rPr>
      <t xml:space="preserve">
(m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/s)</t>
    </r>
  </si>
  <si>
    <r>
      <t>Pipe diameter, D</t>
    </r>
    <r>
      <rPr>
        <vertAlign val="subscript"/>
        <sz val="12"/>
        <color theme="1"/>
        <rFont val="Arial"/>
        <family val="2"/>
      </rPr>
      <t>p</t>
    </r>
    <r>
      <rPr>
        <sz val="12"/>
        <color theme="1"/>
        <rFont val="Arial"/>
        <family val="2"/>
      </rPr>
      <t xml:space="preserve">
(m)</t>
    </r>
  </si>
  <si>
    <r>
      <t>Hydraulic Gradient, S</t>
    </r>
    <r>
      <rPr>
        <vertAlign val="subscript"/>
        <sz val="12"/>
        <color theme="1"/>
        <rFont val="Arial"/>
        <family val="2"/>
      </rPr>
      <t xml:space="preserve">f </t>
    </r>
    <r>
      <rPr>
        <sz val="12"/>
        <color theme="1"/>
        <rFont val="Arial"/>
        <family val="2"/>
      </rPr>
      <t xml:space="preserve">
(m/m)</t>
    </r>
  </si>
  <si>
    <r>
      <t>Hydraulic roughness, k</t>
    </r>
    <r>
      <rPr>
        <vertAlign val="superscript"/>
        <sz val="12"/>
        <color theme="1"/>
        <rFont val="Arial"/>
        <family val="2"/>
      </rPr>
      <t>#</t>
    </r>
  </si>
  <si>
    <t>Is % treatment area within 3-5%?</t>
  </si>
  <si>
    <t>Drainage layer depth
(m)</t>
  </si>
  <si>
    <t xml:space="preserve">Blockage factor, B = </t>
  </si>
  <si>
    <r>
      <t>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/s</t>
    </r>
  </si>
  <si>
    <r>
      <t>Discharge coefficient, C</t>
    </r>
    <r>
      <rPr>
        <i/>
        <vertAlign val="subscript"/>
        <sz val="10"/>
        <color theme="1"/>
        <rFont val="Arial"/>
        <family val="2"/>
      </rPr>
      <t>d</t>
    </r>
    <r>
      <rPr>
        <i/>
        <sz val="10"/>
        <color theme="1"/>
        <rFont val="Arial"/>
        <family val="2"/>
      </rPr>
      <t xml:space="preserve"> =</t>
    </r>
  </si>
  <si>
    <r>
      <t>Pipe Cross-section area, A</t>
    </r>
    <r>
      <rPr>
        <vertAlign val="subscript"/>
        <sz val="12"/>
        <color theme="1"/>
        <rFont val="Arial"/>
        <family val="2"/>
      </rPr>
      <t xml:space="preserve">p
</t>
    </r>
    <r>
      <rPr>
        <sz val="12"/>
        <color theme="1"/>
        <rFont val="Arial"/>
        <family val="2"/>
      </rPr>
      <t>(m)</t>
    </r>
  </si>
  <si>
    <r>
      <t>Total pipe flow, Q</t>
    </r>
    <r>
      <rPr>
        <vertAlign val="subscript"/>
        <sz val="12"/>
        <color theme="1"/>
        <rFont val="Arial"/>
        <family val="2"/>
      </rPr>
      <t>pipe</t>
    </r>
    <r>
      <rPr>
        <sz val="12"/>
        <color theme="1"/>
        <rFont val="Arial"/>
        <family val="2"/>
      </rPr>
      <t xml:space="preserve">
(m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/s)</t>
    </r>
  </si>
  <si>
    <r>
      <t>Kinematic viscosity of water, v
(m</t>
    </r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/s)</t>
    </r>
  </si>
  <si>
    <r>
      <t xml:space="preserve">Desired clean-out freq (once every </t>
    </r>
    <r>
      <rPr>
        <i/>
        <sz val="10"/>
        <color theme="1"/>
        <rFont val="Arial"/>
        <family val="2"/>
      </rPr>
      <t>x</t>
    </r>
    <r>
      <rPr>
        <sz val="10"/>
        <color theme="1"/>
        <rFont val="Arial"/>
        <family val="2"/>
      </rPr>
      <t xml:space="preserve"> years)</t>
    </r>
  </si>
  <si>
    <r>
      <t>Sediment loading rate
(m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/ha/yr)</t>
    </r>
  </si>
  <si>
    <r>
      <t xml:space="preserve">Desired clean-out freq (once every </t>
    </r>
    <r>
      <rPr>
        <i/>
        <sz val="12"/>
        <color theme="1"/>
        <rFont val="Arial"/>
        <family val="2"/>
      </rPr>
      <t>x</t>
    </r>
    <r>
      <rPr>
        <sz val="12"/>
        <color theme="1"/>
        <rFont val="Arial"/>
        <family val="2"/>
      </rPr>
      <t xml:space="preserve"> years)</t>
    </r>
  </si>
  <si>
    <r>
      <t>Sediment Volume
(m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</si>
  <si>
    <r>
      <t>Forebay Area Provided
(m</t>
    </r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</si>
  <si>
    <r>
      <t>Forebay Volume Provided
(m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</si>
  <si>
    <r>
      <t>Avg. Ext. Detention Cross-Sectional Area, A</t>
    </r>
    <r>
      <rPr>
        <vertAlign val="subscript"/>
        <sz val="12"/>
        <color theme="1"/>
        <rFont val="Arial"/>
        <family val="2"/>
      </rPr>
      <t>cs</t>
    </r>
    <r>
      <rPr>
        <sz val="12"/>
        <color theme="1"/>
        <rFont val="Arial"/>
        <family val="2"/>
      </rPr>
      <t xml:space="preserve">
(m</t>
    </r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</si>
  <si>
    <r>
      <t>Area of Forebay Required, A</t>
    </r>
    <r>
      <rPr>
        <vertAlign val="subscript"/>
        <sz val="12"/>
        <color theme="1"/>
        <rFont val="Arial"/>
        <family val="2"/>
      </rPr>
      <t>s</t>
    </r>
    <r>
      <rPr>
        <sz val="12"/>
        <color theme="1"/>
        <rFont val="Arial"/>
        <family val="2"/>
      </rPr>
      <t xml:space="preserve">
(m</t>
    </r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</si>
  <si>
    <r>
      <t>Settling velocity,v</t>
    </r>
    <r>
      <rPr>
        <vertAlign val="subscript"/>
        <sz val="12"/>
        <color theme="1"/>
        <rFont val="Arial"/>
        <family val="2"/>
      </rPr>
      <t>s</t>
    </r>
    <r>
      <rPr>
        <sz val="12"/>
        <color theme="1"/>
        <rFont val="Arial"/>
        <family val="2"/>
      </rPr>
      <t xml:space="preserve">
(m/s)</t>
    </r>
  </si>
  <si>
    <t>Turbelence parameter, n</t>
  </si>
  <si>
    <t>Forebay Depth Provided
(m)</t>
  </si>
  <si>
    <r>
      <t>3mth Rainfall intensity, I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 xml:space="preserve">
(mm/hr)</t>
    </r>
  </si>
  <si>
    <r>
      <t>3mth Peak Runoff, Q</t>
    </r>
    <r>
      <rPr>
        <vertAlign val="subscript"/>
        <sz val="12"/>
        <color theme="1"/>
        <rFont val="Arial"/>
        <family val="2"/>
      </rPr>
      <t xml:space="preserve">r3 </t>
    </r>
    <r>
      <rPr>
        <sz val="12"/>
        <color theme="1"/>
        <rFont val="Arial"/>
        <family val="2"/>
      </rPr>
      <t>(m</t>
    </r>
    <r>
      <rPr>
        <vertAlign val="superscript"/>
        <sz val="12"/>
        <color theme="1"/>
        <rFont val="Arial"/>
        <family val="2"/>
      </rPr>
      <t>3/</t>
    </r>
    <r>
      <rPr>
        <sz val="12"/>
        <color theme="1"/>
        <rFont val="Arial"/>
        <family val="2"/>
      </rPr>
      <t>s)</t>
    </r>
  </si>
  <si>
    <t xml:space="preserve">Overflow structure </t>
  </si>
  <si>
    <r>
      <t>Max Depth Above Weir, h</t>
    </r>
    <r>
      <rPr>
        <vertAlign val="subscript"/>
        <sz val="10"/>
        <rFont val="Arial"/>
        <family val="2"/>
      </rPr>
      <t>w</t>
    </r>
    <r>
      <rPr>
        <sz val="10"/>
        <rFont val="Arial"/>
        <family val="2"/>
      </rPr>
      <t xml:space="preserve"> (m)</t>
    </r>
  </si>
  <si>
    <r>
      <t>Final Outlet Capacity (m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/s)</t>
    </r>
  </si>
  <si>
    <t>Max pipe spacing
(m)</t>
  </si>
  <si>
    <t>Max Pipe Spacing
(m)</t>
  </si>
  <si>
    <t>Discharge pipe</t>
  </si>
  <si>
    <t>Manning's</t>
  </si>
  <si>
    <t>Other</t>
  </si>
  <si>
    <t>Colebrook-White</t>
  </si>
  <si>
    <t>% Basin area / Catchment area</t>
  </si>
  <si>
    <t>Filter media depth</t>
  </si>
  <si>
    <t>0.4 - 0.6</t>
  </si>
  <si>
    <r>
      <t>Is Q</t>
    </r>
    <r>
      <rPr>
        <vertAlign val="subscript"/>
        <sz val="12"/>
        <color theme="1"/>
        <rFont val="Arial"/>
        <family val="2"/>
      </rPr>
      <t>perf</t>
    </r>
    <r>
      <rPr>
        <sz val="12"/>
        <color theme="1"/>
        <rFont val="Arial"/>
        <family val="2"/>
      </rPr>
      <t xml:space="preserve"> &gt;= Q</t>
    </r>
    <r>
      <rPr>
        <vertAlign val="subscript"/>
        <sz val="12"/>
        <color theme="1"/>
        <rFont val="Arial"/>
        <family val="2"/>
      </rPr>
      <t>max</t>
    </r>
    <r>
      <rPr>
        <sz val="12"/>
        <color theme="1"/>
        <rFont val="Arial"/>
        <family val="2"/>
      </rPr>
      <t>?</t>
    </r>
  </si>
  <si>
    <t>Under-drainage system</t>
  </si>
  <si>
    <r>
      <t>Is Q</t>
    </r>
    <r>
      <rPr>
        <vertAlign val="subscript"/>
        <sz val="12"/>
        <color theme="1"/>
        <rFont val="Arial"/>
        <family val="2"/>
      </rPr>
      <t>pipe</t>
    </r>
    <r>
      <rPr>
        <sz val="12"/>
        <color theme="1"/>
        <rFont val="Arial"/>
        <family val="2"/>
      </rPr>
      <t xml:space="preserve"> &gt;= Q</t>
    </r>
    <r>
      <rPr>
        <vertAlign val="subscript"/>
        <sz val="12"/>
        <color theme="1"/>
        <rFont val="Arial"/>
        <family val="2"/>
      </rPr>
      <t>max</t>
    </r>
    <r>
      <rPr>
        <sz val="12"/>
        <color theme="1"/>
        <rFont val="Arial"/>
        <family val="2"/>
      </rPr>
      <t>?</t>
    </r>
  </si>
  <si>
    <t>Forebay volume &gt;= Sediment volume?</t>
  </si>
  <si>
    <r>
      <t>V</t>
    </r>
    <r>
      <rPr>
        <vertAlign val="subscript"/>
        <sz val="12"/>
        <color theme="1"/>
        <rFont val="Arial"/>
        <family val="2"/>
      </rPr>
      <t xml:space="preserve">minor 
</t>
    </r>
    <r>
      <rPr>
        <sz val="12"/>
        <color theme="1"/>
        <rFont val="Arial"/>
        <family val="2"/>
      </rPr>
      <t>(m/s)</t>
    </r>
  </si>
  <si>
    <r>
      <t>V</t>
    </r>
    <r>
      <rPr>
        <vertAlign val="subscript"/>
        <sz val="12"/>
        <color theme="1"/>
        <rFont val="Arial"/>
        <family val="2"/>
      </rPr>
      <t xml:space="preserve">major 
</t>
    </r>
    <r>
      <rPr>
        <sz val="12"/>
        <color theme="1"/>
        <rFont val="Arial"/>
        <family val="2"/>
      </rPr>
      <t>(m/s)</t>
    </r>
  </si>
  <si>
    <t>&lt; 3m</t>
  </si>
  <si>
    <t>Turbulence parameter, n</t>
  </si>
  <si>
    <r>
      <t>Saturated hydraulic conductivity, k</t>
    </r>
    <r>
      <rPr>
        <vertAlign val="subscript"/>
        <sz val="12"/>
        <color theme="1"/>
        <rFont val="Arial"/>
        <family val="2"/>
      </rPr>
      <t>sat</t>
    </r>
    <r>
      <rPr>
        <sz val="12"/>
        <color theme="1"/>
        <rFont val="Arial"/>
        <family val="2"/>
      </rPr>
      <t xml:space="preserve">
(m/hr)</t>
    </r>
  </si>
  <si>
    <r>
      <t>Saturated hydraulic conductivity, k</t>
    </r>
    <r>
      <rPr>
        <vertAlign val="subscript"/>
        <sz val="10"/>
        <color theme="1"/>
        <rFont val="Arial"/>
        <family val="2"/>
      </rPr>
      <t>sat</t>
    </r>
    <r>
      <rPr>
        <sz val="1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>(m/hr)</t>
    </r>
  </si>
  <si>
    <t>0.1 - 0.5</t>
  </si>
  <si>
    <t>Project Ref :</t>
  </si>
  <si>
    <t>Forebay Porosity
(default '1' for unfilled forebay)</t>
  </si>
  <si>
    <t>Total weir length provided
(m)</t>
  </si>
  <si>
    <r>
      <t>Total
Sediment Volume
(m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)</t>
    </r>
  </si>
  <si>
    <r>
      <t>Total
Forebay Area Provided
(m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</si>
  <si>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r>
      <t>Total
Forebay Volume Provided
(m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)</t>
    </r>
  </si>
  <si>
    <t>Catchment area of Forebay
(ha)</t>
  </si>
  <si>
    <r>
      <t>Total Area of Forebay Required, A</t>
    </r>
    <r>
      <rPr>
        <vertAlign val="subscript"/>
        <sz val="10"/>
        <color theme="1"/>
        <rFont val="Arial"/>
        <family val="2"/>
      </rPr>
      <t>s</t>
    </r>
    <r>
      <rPr>
        <vertAlign val="superscript"/>
        <sz val="10"/>
        <color theme="1"/>
        <rFont val="Arial"/>
        <family val="2"/>
      </rPr>
      <t>#</t>
    </r>
    <r>
      <rPr>
        <sz val="10"/>
        <color theme="1"/>
        <rFont val="Arial"/>
        <family val="2"/>
      </rPr>
      <t xml:space="preserve">
(m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</si>
  <si>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r>
      <t>Total Sediment Volume
(m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</si>
  <si>
    <r>
      <t>Total Forebay area provided &gt;= A</t>
    </r>
    <r>
      <rPr>
        <vertAlign val="subscript"/>
        <sz val="12"/>
        <color theme="1"/>
        <rFont val="Arial"/>
        <family val="2"/>
      </rPr>
      <t>s</t>
    </r>
    <r>
      <rPr>
        <sz val="12"/>
        <color theme="1"/>
        <rFont val="Arial"/>
        <family val="2"/>
      </rPr>
      <t>?</t>
    </r>
  </si>
  <si>
    <t>(dd/mm/yyyy)</t>
  </si>
  <si>
    <t>Developer:</t>
  </si>
  <si>
    <t>Lead Consultant:</t>
  </si>
  <si>
    <t>1) Fill in all parameters where relevant. The designer is responsible for the adequateness of design and accuracy of the submitted figures.</t>
  </si>
  <si>
    <t>2) This sheet is for up to 10 design features; please use a separate file for additional design features if insufficient</t>
  </si>
  <si>
    <t>4) For details, refer to the "Engineering Procedures for ABC Waters Design Features".</t>
  </si>
  <si>
    <t>3) There are no calculations built into this sheet. The designer is encouraged to input his/her own equations as necessary for future submissions.</t>
  </si>
  <si>
    <t>of</t>
  </si>
  <si>
    <t>Sheet No.:</t>
  </si>
  <si>
    <t>% Total site area treated by Design Features:</t>
  </si>
  <si>
    <t>Remarks</t>
  </si>
  <si>
    <t>*to fill in parameters and calculations based on equation used</t>
  </si>
  <si>
    <r>
      <t>10yr ARI Flow Velocity, V</t>
    </r>
    <r>
      <rPr>
        <vertAlign val="subscript"/>
        <sz val="12"/>
        <color theme="1"/>
        <rFont val="Arial"/>
        <family val="2"/>
      </rPr>
      <t xml:space="preserve">10 </t>
    </r>
    <r>
      <rPr>
        <sz val="12"/>
        <color theme="1"/>
        <rFont val="Arial"/>
        <family val="2"/>
      </rPr>
      <t>=</t>
    </r>
    <r>
      <rPr>
        <vertAlign val="subscript"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Q</t>
    </r>
    <r>
      <rPr>
        <vertAlign val="subscript"/>
        <sz val="12"/>
        <color theme="1"/>
        <rFont val="Arial"/>
        <family val="2"/>
      </rPr>
      <t>10tot</t>
    </r>
    <r>
      <rPr>
        <sz val="12"/>
        <color theme="1"/>
        <rFont val="Arial"/>
        <family val="2"/>
      </rPr>
      <t>/A</t>
    </r>
    <r>
      <rPr>
        <vertAlign val="subscript"/>
        <sz val="12"/>
        <color theme="1"/>
        <rFont val="Arial"/>
        <family val="2"/>
      </rPr>
      <t xml:space="preserve">cs
</t>
    </r>
    <r>
      <rPr>
        <sz val="12"/>
        <color theme="1"/>
        <rFont val="Arial"/>
        <family val="2"/>
      </rPr>
      <t>(m/s)</t>
    </r>
  </si>
  <si>
    <r>
      <t>100yr ARI Flow Velocity, V</t>
    </r>
    <r>
      <rPr>
        <vertAlign val="subscript"/>
        <sz val="12"/>
        <color theme="1"/>
        <rFont val="Arial"/>
        <family val="2"/>
      </rPr>
      <t>100</t>
    </r>
    <r>
      <rPr>
        <sz val="12"/>
        <color theme="1"/>
        <rFont val="Arial"/>
        <family val="2"/>
      </rPr>
      <t xml:space="preserve"> = Q</t>
    </r>
    <r>
      <rPr>
        <vertAlign val="subscript"/>
        <sz val="12"/>
        <color theme="1"/>
        <rFont val="Arial"/>
        <family val="2"/>
      </rPr>
      <t>100tot</t>
    </r>
    <r>
      <rPr>
        <sz val="12"/>
        <color theme="1"/>
        <rFont val="Arial"/>
        <family val="2"/>
      </rPr>
      <t>/A</t>
    </r>
    <r>
      <rPr>
        <vertAlign val="subscript"/>
        <sz val="12"/>
        <color theme="1"/>
        <rFont val="Arial"/>
        <family val="2"/>
      </rPr>
      <t xml:space="preserve">cs
</t>
    </r>
    <r>
      <rPr>
        <sz val="12"/>
        <color theme="1"/>
        <rFont val="Arial"/>
        <family val="2"/>
      </rPr>
      <t>(m/s)</t>
    </r>
  </si>
  <si>
    <t>(1) Catchment Characteristics</t>
  </si>
  <si>
    <t>(2) Runoff</t>
  </si>
  <si>
    <t>(3) Treatment</t>
  </si>
  <si>
    <t>(4) Bioretention Basin Design</t>
  </si>
  <si>
    <t>(5) Under-drainage System</t>
  </si>
  <si>
    <t>(8) Vegetation Scour Check</t>
  </si>
  <si>
    <t>(9) Overflow Structure</t>
  </si>
  <si>
    <t xml:space="preserve">(10) Calculation for final discharge pipe capacity: </t>
  </si>
  <si>
    <t>Equation used*:</t>
  </si>
  <si>
    <t>Date</t>
  </si>
  <si>
    <t>Project Ref</t>
  </si>
  <si>
    <t>Revision no.</t>
  </si>
  <si>
    <t>Developer</t>
  </si>
  <si>
    <t>Lead Consultant</t>
  </si>
  <si>
    <t>ABCWP Name</t>
  </si>
  <si>
    <t>ABCWP No.</t>
  </si>
  <si>
    <t>Total Site Area</t>
  </si>
  <si>
    <t>Site treated area by ABCWDF</t>
  </si>
  <si>
    <t>% Site area treated</t>
  </si>
  <si>
    <t>ha</t>
  </si>
  <si>
    <t>ABCWDF within green buffer?</t>
  </si>
  <si>
    <t>ABCWDF for detention?</t>
  </si>
  <si>
    <t>Auto-populated from sheet "RG_inputs"</t>
  </si>
  <si>
    <t>Officer In-charge</t>
  </si>
  <si>
    <t>OIC E-mail</t>
  </si>
  <si>
    <t>For Manual Input "Yellow Cells"</t>
  </si>
  <si>
    <t>Theresa Marie Lee</t>
  </si>
  <si>
    <t>OIC</t>
  </si>
  <si>
    <t>E-mail</t>
  </si>
  <si>
    <t>Benjamin Tan</t>
  </si>
  <si>
    <t>Png Hui Yi</t>
  </si>
  <si>
    <t>Stephenie Yap</t>
  </si>
  <si>
    <t>Lim Hong Yi</t>
  </si>
  <si>
    <t>Luke Ortega</t>
  </si>
  <si>
    <t>theresa_marie_lee@pub.gov.sg</t>
  </si>
  <si>
    <t>benjamin_zw_tan@pub.gov.sg</t>
  </si>
  <si>
    <t>png_hui_yi@pub.gov.sg</t>
  </si>
  <si>
    <t>lim_hong_yi@pub.gov.sg</t>
  </si>
  <si>
    <t>luke_ortega@pub.gov.sg</t>
  </si>
  <si>
    <t>stephenie_yap@pub.gov.sg</t>
  </si>
  <si>
    <t>&lt;new officer1&gt;</t>
  </si>
  <si>
    <t>&lt;new officer2&gt;</t>
  </si>
  <si>
    <t>Select from above dropdown list</t>
  </si>
  <si>
    <t>Project Title Line 1</t>
  </si>
  <si>
    <t>Project Title Line 2</t>
  </si>
  <si>
    <t>Project Address</t>
  </si>
  <si>
    <t>Project Address:</t>
  </si>
  <si>
    <r>
      <t xml:space="preserve">(7) Sediment Forebay
</t>
    </r>
    <r>
      <rPr>
        <i/>
        <sz val="10"/>
        <rFont val="Arial"/>
        <family val="2"/>
      </rPr>
      <t>(For basins with multiple forebays, please sum up the catchment areas and total forebay area &amp; volume)</t>
    </r>
  </si>
  <si>
    <r>
      <t>Avg. Ext. Detention Cross-Sectional Area, A</t>
    </r>
    <r>
      <rPr>
        <vertAlign val="subscript"/>
        <sz val="10"/>
        <rFont val="Arial"/>
        <family val="2"/>
      </rPr>
      <t>cs</t>
    </r>
    <r>
      <rPr>
        <sz val="10"/>
        <rFont val="Arial"/>
        <family val="2"/>
      </rPr>
      <t xml:space="preserve">
(m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</si>
  <si>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>10yr ARI Flow Velocity, V</t>
    </r>
    <r>
      <rPr>
        <vertAlign val="subscript"/>
        <sz val="10"/>
        <rFont val="Arial"/>
        <family val="2"/>
      </rPr>
      <t xml:space="preserve">10 </t>
    </r>
    <r>
      <rPr>
        <sz val="10"/>
        <rFont val="Arial"/>
        <family val="2"/>
      </rPr>
      <t>=</t>
    </r>
    <r>
      <rPr>
        <vertAlign val="subscript"/>
        <sz val="10"/>
        <rFont val="Arial"/>
        <family val="2"/>
      </rPr>
      <t xml:space="preserve"> </t>
    </r>
    <r>
      <rPr>
        <sz val="10"/>
        <rFont val="Arial"/>
        <family val="2"/>
      </rPr>
      <t>Q</t>
    </r>
    <r>
      <rPr>
        <vertAlign val="subscript"/>
        <sz val="10"/>
        <rFont val="Arial"/>
        <family val="2"/>
      </rPr>
      <t>10</t>
    </r>
    <r>
      <rPr>
        <vertAlign val="superscript"/>
        <sz val="10"/>
        <rFont val="Arial"/>
        <family val="2"/>
      </rPr>
      <t>#</t>
    </r>
    <r>
      <rPr>
        <sz val="10"/>
        <rFont val="Arial"/>
        <family val="2"/>
      </rPr>
      <t>/A</t>
    </r>
    <r>
      <rPr>
        <vertAlign val="subscript"/>
        <sz val="10"/>
        <rFont val="Arial"/>
        <family val="2"/>
      </rPr>
      <t xml:space="preserve">cs
</t>
    </r>
    <r>
      <rPr>
        <sz val="10"/>
        <rFont val="Arial"/>
        <family val="2"/>
      </rPr>
      <t>(m/s)</t>
    </r>
  </si>
  <si>
    <r>
      <t>Is V</t>
    </r>
    <r>
      <rPr>
        <vertAlign val="subscript"/>
        <sz val="10"/>
        <rFont val="Arial"/>
        <family val="2"/>
      </rPr>
      <t>10</t>
    </r>
    <r>
      <rPr>
        <sz val="10"/>
        <rFont val="Arial"/>
        <family val="2"/>
      </rPr>
      <t xml:space="preserve"> &lt; 0.5 m/s?</t>
    </r>
  </si>
  <si>
    <r>
      <t>100yr ARI Flow Velocity, V</t>
    </r>
    <r>
      <rPr>
        <vertAlign val="subscript"/>
        <sz val="10"/>
        <rFont val="Arial"/>
        <family val="2"/>
      </rPr>
      <t>100</t>
    </r>
    <r>
      <rPr>
        <sz val="10"/>
        <rFont val="Arial"/>
        <family val="2"/>
      </rPr>
      <t xml:space="preserve"> = Q</t>
    </r>
    <r>
      <rPr>
        <vertAlign val="subscript"/>
        <sz val="10"/>
        <rFont val="Arial"/>
        <family val="2"/>
      </rPr>
      <t>100</t>
    </r>
    <r>
      <rPr>
        <vertAlign val="superscript"/>
        <sz val="10"/>
        <rFont val="Arial"/>
        <family val="2"/>
      </rPr>
      <t>#</t>
    </r>
    <r>
      <rPr>
        <sz val="10"/>
        <rFont val="Arial"/>
        <family val="2"/>
      </rPr>
      <t>/A</t>
    </r>
    <r>
      <rPr>
        <vertAlign val="subscript"/>
        <sz val="10"/>
        <rFont val="Arial"/>
        <family val="2"/>
      </rPr>
      <t xml:space="preserve">cs
</t>
    </r>
    <r>
      <rPr>
        <sz val="10"/>
        <rFont val="Arial"/>
        <family val="2"/>
      </rPr>
      <t>(m/s)</t>
    </r>
  </si>
  <si>
    <r>
      <t>Is V</t>
    </r>
    <r>
      <rPr>
        <vertAlign val="subscript"/>
        <sz val="10"/>
        <rFont val="Arial"/>
        <family val="2"/>
      </rPr>
      <t>100</t>
    </r>
    <r>
      <rPr>
        <sz val="10"/>
        <rFont val="Arial"/>
        <family val="2"/>
      </rPr>
      <t xml:space="preserve"> &lt; 
2 m/s?</t>
    </r>
  </si>
  <si>
    <r>
      <t>where A</t>
    </r>
    <r>
      <rPr>
        <i/>
        <vertAlign val="subscript"/>
        <sz val="10"/>
        <rFont val="Arial"/>
        <family val="2"/>
      </rPr>
      <t xml:space="preserve">cs </t>
    </r>
    <r>
      <rPr>
        <i/>
        <sz val="10"/>
        <rFont val="Arial"/>
        <family val="2"/>
      </rPr>
      <t>= average basin width x extended detention depth
For irregularly-shaped basins, the narrowest basin width can be adopted (conservative)</t>
    </r>
  </si>
  <si>
    <r>
      <rPr>
        <i/>
        <vertAlign val="superscript"/>
        <sz val="10"/>
        <rFont val="Arial"/>
        <family val="2"/>
      </rPr>
      <t>#</t>
    </r>
    <r>
      <rPr>
        <i/>
        <sz val="10"/>
        <rFont val="Arial"/>
        <family val="2"/>
      </rPr>
      <t>Q</t>
    </r>
    <r>
      <rPr>
        <i/>
        <vertAlign val="subscript"/>
        <sz val="10"/>
        <rFont val="Arial"/>
        <family val="2"/>
      </rPr>
      <t>10</t>
    </r>
    <r>
      <rPr>
        <i/>
        <sz val="10"/>
        <rFont val="Arial"/>
        <family val="2"/>
      </rPr>
      <t xml:space="preserve"> and Q</t>
    </r>
    <r>
      <rPr>
        <i/>
        <vertAlign val="subscript"/>
        <sz val="10"/>
        <rFont val="Arial"/>
        <family val="2"/>
      </rPr>
      <t>100</t>
    </r>
    <r>
      <rPr>
        <i/>
        <sz val="10"/>
        <rFont val="Arial"/>
        <family val="2"/>
      </rPr>
      <t xml:space="preserve"> from step (2)</t>
    </r>
  </si>
  <si>
    <t>Leave blank if not applicable or &gt;1 type are provided</t>
  </si>
  <si>
    <r>
      <t>Total Weir Discharge, Q</t>
    </r>
    <r>
      <rPr>
        <vertAlign val="subscript"/>
        <sz val="10"/>
        <rFont val="Arial"/>
        <family val="2"/>
      </rPr>
      <t xml:space="preserve">weir </t>
    </r>
    <r>
      <rPr>
        <sz val="10"/>
        <rFont val="Arial"/>
        <family val="2"/>
      </rPr>
      <t>(m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/s)</t>
    </r>
  </si>
  <si>
    <r>
      <t>Is Q</t>
    </r>
    <r>
      <rPr>
        <vertAlign val="subscript"/>
        <sz val="10"/>
        <rFont val="Arial"/>
        <family val="2"/>
      </rPr>
      <t xml:space="preserve">weir </t>
    </r>
    <r>
      <rPr>
        <sz val="10"/>
        <rFont val="Arial"/>
        <family val="2"/>
      </rPr>
      <t>&gt; Q</t>
    </r>
    <r>
      <rPr>
        <vertAlign val="subscript"/>
        <sz val="10"/>
        <rFont val="Arial"/>
        <family val="2"/>
      </rPr>
      <t>10</t>
    </r>
    <r>
      <rPr>
        <vertAlign val="superscript"/>
        <sz val="10"/>
        <rFont val="Arial"/>
        <family val="2"/>
      </rPr>
      <t>#</t>
    </r>
    <r>
      <rPr>
        <sz val="10"/>
        <rFont val="Arial"/>
        <family val="2"/>
      </rPr>
      <t>?</t>
    </r>
  </si>
  <si>
    <r>
      <t>Total Opening Area provided, A</t>
    </r>
    <r>
      <rPr>
        <vertAlign val="subscript"/>
        <sz val="10"/>
        <rFont val="Arial"/>
        <family val="2"/>
      </rPr>
      <t xml:space="preserve">grate </t>
    </r>
    <r>
      <rPr>
        <sz val="10"/>
        <rFont val="Arial"/>
        <family val="2"/>
      </rPr>
      <t>(m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</si>
  <si>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>Orifice Coefficient, C</t>
    </r>
    <r>
      <rPr>
        <vertAlign val="subscript"/>
        <sz val="10"/>
        <rFont val="Arial"/>
        <family val="2"/>
      </rPr>
      <t>d</t>
    </r>
  </si>
  <si>
    <r>
      <t>Total Orifice Discharge, Q</t>
    </r>
    <r>
      <rPr>
        <vertAlign val="subscript"/>
        <sz val="10"/>
        <rFont val="Arial"/>
        <family val="2"/>
      </rPr>
      <t xml:space="preserve">grate </t>
    </r>
    <r>
      <rPr>
        <sz val="10"/>
        <rFont val="Arial"/>
        <family val="2"/>
      </rPr>
      <t>(m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/s)</t>
    </r>
  </si>
  <si>
    <r>
      <t>Is Q</t>
    </r>
    <r>
      <rPr>
        <vertAlign val="subscript"/>
        <sz val="10"/>
        <rFont val="Arial"/>
        <family val="2"/>
      </rPr>
      <t xml:space="preserve">grate </t>
    </r>
    <r>
      <rPr>
        <sz val="10"/>
        <rFont val="Arial"/>
        <family val="2"/>
      </rPr>
      <t>&gt; Q</t>
    </r>
    <r>
      <rPr>
        <vertAlign val="subscript"/>
        <sz val="10"/>
        <rFont val="Arial"/>
        <family val="2"/>
      </rPr>
      <t>10</t>
    </r>
    <r>
      <rPr>
        <vertAlign val="superscript"/>
        <sz val="10"/>
        <rFont val="Arial"/>
        <family val="2"/>
      </rPr>
      <t>#</t>
    </r>
    <r>
      <rPr>
        <sz val="10"/>
        <rFont val="Arial"/>
        <family val="2"/>
      </rPr>
      <t>?</t>
    </r>
  </si>
  <si>
    <r>
      <rPr>
        <i/>
        <vertAlign val="superscript"/>
        <sz val="10"/>
        <rFont val="Arial"/>
        <family val="2"/>
      </rPr>
      <t>#</t>
    </r>
    <r>
      <rPr>
        <i/>
        <sz val="10"/>
        <rFont val="Arial"/>
        <family val="2"/>
      </rPr>
      <t>Q</t>
    </r>
    <r>
      <rPr>
        <i/>
        <vertAlign val="subscript"/>
        <sz val="10"/>
        <rFont val="Arial"/>
        <family val="2"/>
      </rPr>
      <t>10</t>
    </r>
    <r>
      <rPr>
        <i/>
        <sz val="10"/>
        <rFont val="Arial"/>
        <family val="2"/>
      </rPr>
      <t xml:space="preserve"> from step (2)</t>
    </r>
  </si>
  <si>
    <r>
      <t>Final Outlet Capacity (m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/s)</t>
    </r>
  </si>
  <si>
    <r>
      <t>Is Outlet capacity &gt; Q</t>
    </r>
    <r>
      <rPr>
        <vertAlign val="subscript"/>
        <sz val="10"/>
        <rFont val="Arial"/>
        <family val="2"/>
      </rPr>
      <t>10</t>
    </r>
    <r>
      <rPr>
        <vertAlign val="superscript"/>
        <sz val="10"/>
        <rFont val="Arial"/>
        <family val="2"/>
      </rPr>
      <t>#</t>
    </r>
    <r>
      <rPr>
        <sz val="10"/>
        <rFont val="Arial"/>
        <family val="2"/>
      </rPr>
      <t>?</t>
    </r>
  </si>
  <si>
    <t>Status</t>
  </si>
  <si>
    <t>Open</t>
  </si>
  <si>
    <t>Close</t>
  </si>
  <si>
    <t>Days remaining</t>
  </si>
  <si>
    <t>Submission date</t>
  </si>
  <si>
    <t>days</t>
  </si>
  <si>
    <t>Respond by (7 working days)</t>
  </si>
  <si>
    <t>Submission Status</t>
  </si>
  <si>
    <t>Version</t>
  </si>
  <si>
    <t>Changes</t>
  </si>
  <si>
    <t>Revised the calculation of the 3mth ARI peak runoff to be under (7) Sedimentation Forebay as it is required for forebay sizing</t>
  </si>
  <si>
    <t>(fill in 6 digit postal code or Lot number)</t>
  </si>
  <si>
    <t>% TSS Removal:</t>
  </si>
  <si>
    <t>% TN Removal:</t>
  </si>
  <si>
    <t>% TP Removal:</t>
  </si>
  <si>
    <t>Version 1.3</t>
  </si>
  <si>
    <t>Added TSS, TN, TP % Removal</t>
  </si>
  <si>
    <t>Link to Download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</si>
</sst>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"/>
  </numFmts>
  <fonts count="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vertAlign val="subscript"/>
      <sz val="12"/>
      <color theme="1"/>
      <name val="Arial"/>
      <family val="2"/>
    </font>
    <font>
      <vertAlign val="subscript"/>
      <sz val="12"/>
      <name val="Arial"/>
      <family val="2"/>
    </font>
    <font>
      <i/>
      <sz val="12"/>
      <color theme="1"/>
      <name val="Arial"/>
      <family val="2"/>
    </font>
    <font>
      <sz val="12"/>
      <color rgb="FFFF0000"/>
      <name val="Arial"/>
      <family val="2"/>
    </font>
    <font>
      <b/>
      <vertAlign val="sub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bscript"/>
      <sz val="10"/>
      <color theme="1"/>
      <name val="Arial"/>
      <family val="2"/>
    </font>
    <font>
      <vertAlign val="subscript"/>
      <sz val="10"/>
      <name val="Arial"/>
      <family val="2"/>
    </font>
    <font>
      <i/>
      <vertAlign val="superscript"/>
      <sz val="10"/>
      <color theme="1"/>
      <name val="Arial"/>
      <family val="2"/>
    </font>
    <font>
      <i/>
      <vertAlign val="subscript"/>
      <sz val="10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u/>
      <sz val="12"/>
      <color theme="10"/>
      <name val="Arial"/>
      <family val="2"/>
    </font>
    <font>
      <i/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i/>
      <vertAlign val="subscript"/>
      <sz val="10"/>
      <name val="Arial"/>
      <family val="2"/>
    </font>
    <font>
      <i/>
      <vertAlign val="superscript"/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b/>
      <i/>
      <u/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3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04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/>
    </xf>
    <xf numFmtId="0" fontId="10" fillId="6" borderId="0" xfId="0" applyFont="1" applyFill="1"/>
    <xf numFmtId="0" fontId="10" fillId="5" borderId="1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14" xfId="0" applyFont="1" applyBorder="1"/>
    <xf numFmtId="165" fontId="0" fillId="0" borderId="0" xfId="0" applyNumberFormat="1"/>
    <xf numFmtId="0" fontId="1" fillId="0" borderId="14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5" xfId="0" applyFont="1" applyBorder="1" applyAlignment="1">
      <alignment wrapText="1"/>
    </xf>
    <xf numFmtId="164" fontId="0" fillId="0" borderId="0" xfId="0" applyNumberFormat="1"/>
    <xf numFmtId="164" fontId="0" fillId="0" borderId="15" xfId="0" applyNumberFormat="1" applyBorder="1"/>
    <xf numFmtId="0" fontId="2" fillId="0" borderId="14" xfId="0" applyFont="1" applyBorder="1"/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164" fontId="2" fillId="0" borderId="15" xfId="0" applyNumberFormat="1" applyFont="1" applyBorder="1"/>
    <xf numFmtId="0" fontId="1" fillId="0" borderId="0" xfId="0" applyFont="1"/>
    <xf numFmtId="0" fontId="1" fillId="2" borderId="15" xfId="0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13" xfId="0" applyFont="1" applyBorder="1"/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wrapText="1"/>
    </xf>
    <xf numFmtId="0" fontId="10" fillId="0" borderId="1" xfId="0" applyFont="1" applyBorder="1"/>
    <xf numFmtId="0" fontId="10" fillId="7" borderId="1" xfId="0" applyFont="1" applyFill="1" applyBorder="1" applyAlignment="1">
      <alignment wrapText="1"/>
    </xf>
    <xf numFmtId="0" fontId="10" fillId="8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wrapText="1"/>
    </xf>
    <xf numFmtId="0" fontId="10" fillId="10" borderId="1" xfId="0" applyFont="1" applyFill="1" applyBorder="1" applyAlignment="1">
      <alignment horizontal="center" vertical="center" wrapText="1"/>
    </xf>
    <xf numFmtId="0" fontId="20" fillId="0" borderId="0" xfId="0" applyFont="1"/>
    <xf numFmtId="0" fontId="10" fillId="7" borderId="1" xfId="0" applyFont="1" applyFill="1" applyBorder="1" applyAlignment="1">
      <alignment vertical="center" wrapText="1"/>
    </xf>
    <xf numFmtId="0" fontId="10" fillId="8" borderId="1" xfId="0" applyFont="1" applyFill="1" applyBorder="1" applyAlignment="1">
      <alignment vertical="center" wrapText="1"/>
    </xf>
    <xf numFmtId="0" fontId="10" fillId="9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9" fontId="16" fillId="0" borderId="1" xfId="1" applyFont="1" applyFill="1" applyBorder="1"/>
    <xf numFmtId="10" fontId="16" fillId="0" borderId="1" xfId="1" applyNumberFormat="1" applyFont="1" applyFill="1" applyBorder="1"/>
    <xf numFmtId="9" fontId="10" fillId="12" borderId="1" xfId="1" applyFont="1" applyFill="1" applyBorder="1" applyAlignment="1" applyProtection="1">
      <alignment horizontal="center" vertical="center"/>
      <protection locked="0"/>
    </xf>
    <xf numFmtId="0" fontId="10" fillId="13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0" fillId="0" borderId="1" xfId="0" applyFont="1" applyBorder="1" applyAlignment="1">
      <alignment horizontal="center"/>
    </xf>
    <xf numFmtId="10" fontId="10" fillId="0" borderId="1" xfId="1" applyNumberFormat="1" applyFont="1" applyFill="1" applyBorder="1" applyAlignment="1">
      <alignment horizontal="center"/>
    </xf>
    <xf numFmtId="0" fontId="11" fillId="13" borderId="20" xfId="0" applyFont="1" applyFill="1" applyBorder="1" applyAlignment="1">
      <alignment horizontal="center"/>
    </xf>
    <xf numFmtId="0" fontId="20" fillId="6" borderId="0" xfId="0" applyFont="1" applyFill="1"/>
    <xf numFmtId="0" fontId="22" fillId="0" borderId="0" xfId="0" applyFont="1"/>
    <xf numFmtId="0" fontId="10" fillId="6" borderId="3" xfId="0" applyFont="1" applyFill="1" applyBorder="1" applyAlignment="1" applyProtection="1">
      <alignment horizontal="center"/>
      <protection locked="0"/>
    </xf>
    <xf numFmtId="0" fontId="22" fillId="0" borderId="0" xfId="0" applyFont="1" applyAlignment="1">
      <alignment wrapText="1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6" borderId="0" xfId="0" applyFont="1" applyFill="1"/>
    <xf numFmtId="0" fontId="22" fillId="6" borderId="0" xfId="0" applyFont="1" applyFill="1" applyAlignment="1">
      <alignment horizontal="center"/>
    </xf>
    <xf numFmtId="10" fontId="22" fillId="6" borderId="0" xfId="1" applyNumberFormat="1" applyFont="1" applyFill="1" applyBorder="1" applyAlignment="1">
      <alignment horizontal="center"/>
    </xf>
    <xf numFmtId="0" fontId="20" fillId="8" borderId="1" xfId="0" applyFont="1" applyFill="1" applyBorder="1" applyAlignment="1">
      <alignment horizontal="center" wrapText="1"/>
    </xf>
    <xf numFmtId="0" fontId="20" fillId="11" borderId="1" xfId="0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center" wrapText="1"/>
    </xf>
    <xf numFmtId="0" fontId="20" fillId="10" borderId="1" xfId="0" applyFont="1" applyFill="1" applyBorder="1" applyAlignment="1">
      <alignment horizontal="center" vertical="center" wrapText="1"/>
    </xf>
    <xf numFmtId="0" fontId="20" fillId="13" borderId="1" xfId="0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wrapText="1"/>
    </xf>
    <xf numFmtId="0" fontId="20" fillId="9" borderId="22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22" fillId="6" borderId="0" xfId="0" applyFont="1" applyFill="1" applyAlignment="1" applyProtection="1">
      <alignment horizontal="center" vertical="center"/>
      <protection locked="0"/>
    </xf>
    <xf numFmtId="9" fontId="22" fillId="6" borderId="0" xfId="1" applyFont="1" applyFill="1" applyBorder="1" applyAlignment="1">
      <alignment horizontal="center"/>
    </xf>
    <xf numFmtId="0" fontId="19" fillId="6" borderId="0" xfId="0" applyFont="1" applyFill="1"/>
    <xf numFmtId="0" fontId="20" fillId="14" borderId="1" xfId="0" applyFont="1" applyFill="1" applyBorder="1" applyAlignment="1">
      <alignment horizontal="center" vertical="center" wrapText="1"/>
    </xf>
    <xf numFmtId="0" fontId="19" fillId="6" borderId="0" xfId="0" applyFont="1" applyFill="1" applyAlignment="1">
      <alignment horizontal="right"/>
    </xf>
    <xf numFmtId="0" fontId="11" fillId="8" borderId="1" xfId="0" applyFont="1" applyFill="1" applyBorder="1" applyAlignment="1">
      <alignment horizontal="center"/>
    </xf>
    <xf numFmtId="0" fontId="10" fillId="0" borderId="1" xfId="1" applyNumberFormat="1" applyFont="1" applyFill="1" applyBorder="1" applyAlignment="1">
      <alignment horizontal="center"/>
    </xf>
    <xf numFmtId="0" fontId="10" fillId="14" borderId="1" xfId="0" applyFont="1" applyFill="1" applyBorder="1" applyAlignment="1">
      <alignment horizontal="center" vertical="center" wrapText="1"/>
    </xf>
    <xf numFmtId="0" fontId="20" fillId="6" borderId="0" xfId="0" applyFont="1" applyFill="1" applyAlignment="1">
      <alignment horizontal="center"/>
    </xf>
    <xf numFmtId="10" fontId="20" fillId="6" borderId="0" xfId="1" applyNumberFormat="1" applyFont="1" applyFill="1" applyBorder="1" applyAlignment="1">
      <alignment horizontal="center"/>
    </xf>
    <xf numFmtId="10" fontId="10" fillId="0" borderId="0" xfId="1" applyNumberFormat="1" applyFont="1" applyFill="1" applyBorder="1" applyAlignment="1">
      <alignment horizontal="center"/>
    </xf>
    <xf numFmtId="11" fontId="10" fillId="0" borderId="1" xfId="0" applyNumberFormat="1" applyFont="1" applyBorder="1" applyAlignment="1">
      <alignment horizontal="center"/>
    </xf>
    <xf numFmtId="0" fontId="10" fillId="5" borderId="1" xfId="0" applyFont="1" applyFill="1" applyBorder="1"/>
    <xf numFmtId="0" fontId="10" fillId="9" borderId="22" xfId="0" applyFont="1" applyFill="1" applyBorder="1" applyAlignment="1">
      <alignment horizontal="center" wrapText="1"/>
    </xf>
    <xf numFmtId="0" fontId="10" fillId="9" borderId="1" xfId="0" applyFont="1" applyFill="1" applyBorder="1" applyAlignment="1">
      <alignment horizontal="center" wrapText="1"/>
    </xf>
    <xf numFmtId="0" fontId="10" fillId="15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10" fillId="4" borderId="22" xfId="0" applyFont="1" applyFill="1" applyBorder="1" applyAlignment="1">
      <alignment horizontal="center" wrapText="1"/>
    </xf>
    <xf numFmtId="0" fontId="10" fillId="4" borderId="9" xfId="0" applyFont="1" applyFill="1" applyBorder="1" applyAlignment="1">
      <alignment horizontal="center" wrapText="1"/>
    </xf>
    <xf numFmtId="0" fontId="11" fillId="0" borderId="23" xfId="0" applyFont="1" applyBorder="1"/>
    <xf numFmtId="0" fontId="20" fillId="0" borderId="23" xfId="0" applyFont="1" applyBorder="1"/>
    <xf numFmtId="0" fontId="10" fillId="5" borderId="20" xfId="0" applyFont="1" applyFill="1" applyBorder="1" applyAlignment="1">
      <alignment horizontal="center"/>
    </xf>
    <xf numFmtId="0" fontId="20" fillId="6" borderId="3" xfId="0" applyFont="1" applyFill="1" applyBorder="1" applyProtection="1">
      <protection locked="0"/>
    </xf>
    <xf numFmtId="0" fontId="10" fillId="6" borderId="3" xfId="0" applyFont="1" applyFill="1" applyBorder="1" applyAlignment="1" applyProtection="1">
      <alignment vertical="top"/>
      <protection locked="0"/>
    </xf>
    <xf numFmtId="0" fontId="10" fillId="6" borderId="3" xfId="0" applyFont="1" applyFill="1" applyBorder="1" applyProtection="1">
      <protection locked="0"/>
    </xf>
    <xf numFmtId="0" fontId="22" fillId="0" borderId="1" xfId="0" applyFont="1" applyBorder="1" applyAlignment="1" applyProtection="1">
      <alignment horizontal="center"/>
      <protection locked="0"/>
    </xf>
    <xf numFmtId="10" fontId="22" fillId="0" borderId="1" xfId="1" applyNumberFormat="1" applyFont="1" applyFill="1" applyBorder="1" applyAlignment="1" applyProtection="1">
      <alignment horizontal="center"/>
      <protection locked="0"/>
    </xf>
    <xf numFmtId="0" fontId="22" fillId="0" borderId="1" xfId="0" applyFont="1" applyBorder="1" applyProtection="1">
      <protection locked="0"/>
    </xf>
    <xf numFmtId="0" fontId="22" fillId="0" borderId="1" xfId="1" applyNumberFormat="1" applyFont="1" applyFill="1" applyBorder="1" applyAlignment="1" applyProtection="1">
      <alignment horizontal="center"/>
      <protection locked="0"/>
    </xf>
    <xf numFmtId="0" fontId="20" fillId="6" borderId="4" xfId="1" applyNumberFormat="1" applyFont="1" applyFill="1" applyBorder="1" applyAlignment="1" applyProtection="1">
      <alignment horizontal="center"/>
      <protection locked="0"/>
    </xf>
    <xf numFmtId="0" fontId="20" fillId="0" borderId="4" xfId="0" applyFont="1" applyBorder="1" applyAlignment="1" applyProtection="1">
      <alignment horizontal="center"/>
      <protection locked="0"/>
    </xf>
    <xf numFmtId="0" fontId="20" fillId="6" borderId="4" xfId="0" applyFont="1" applyFill="1" applyBorder="1" applyProtection="1">
      <protection locked="0"/>
    </xf>
    <xf numFmtId="0" fontId="20" fillId="6" borderId="4" xfId="0" applyFont="1" applyFill="1" applyBorder="1" applyAlignment="1" applyProtection="1">
      <alignment horizontal="center"/>
      <protection locked="0"/>
    </xf>
    <xf numFmtId="0" fontId="22" fillId="6" borderId="1" xfId="0" applyFont="1" applyFill="1" applyBorder="1" applyAlignment="1" applyProtection="1">
      <alignment horizontal="center"/>
      <protection locked="0"/>
    </xf>
    <xf numFmtId="0" fontId="20" fillId="6" borderId="1" xfId="0" applyFont="1" applyFill="1" applyBorder="1" applyAlignment="1" applyProtection="1">
      <alignment horizontal="center"/>
      <protection locked="0"/>
    </xf>
    <xf numFmtId="0" fontId="1" fillId="0" borderId="24" xfId="0" applyFont="1" applyBorder="1"/>
    <xf numFmtId="0" fontId="0" fillId="0" borderId="25" xfId="0" applyBorder="1"/>
    <xf numFmtId="0" fontId="0" fillId="0" borderId="26" xfId="0" applyBorder="1"/>
    <xf numFmtId="0" fontId="22" fillId="0" borderId="1" xfId="0" applyFont="1" applyBorder="1" applyAlignment="1">
      <alignment horizontal="center"/>
    </xf>
    <xf numFmtId="9" fontId="10" fillId="5" borderId="1" xfId="1" applyFont="1" applyFill="1" applyBorder="1" applyAlignment="1">
      <alignment horizontal="center"/>
    </xf>
    <xf numFmtId="9" fontId="16" fillId="0" borderId="1" xfId="1" applyFont="1" applyFill="1" applyBorder="1" applyAlignment="1">
      <alignment horizontal="center"/>
    </xf>
    <xf numFmtId="10" fontId="16" fillId="0" borderId="1" xfId="1" applyNumberFormat="1" applyFont="1" applyFill="1" applyBorder="1" applyAlignment="1">
      <alignment horizontal="center"/>
    </xf>
    <xf numFmtId="0" fontId="10" fillId="13" borderId="1" xfId="0" applyFont="1" applyFill="1" applyBorder="1" applyAlignment="1">
      <alignment vertical="center" wrapText="1"/>
    </xf>
    <xf numFmtId="0" fontId="10" fillId="6" borderId="0" xfId="0" applyFont="1" applyFill="1" applyAlignment="1">
      <alignment horizontal="left"/>
    </xf>
    <xf numFmtId="0" fontId="11" fillId="6" borderId="0" xfId="0" applyFont="1" applyFill="1" applyAlignment="1">
      <alignment horizontal="left"/>
    </xf>
    <xf numFmtId="0" fontId="10" fillId="6" borderId="4" xfId="0" applyFont="1" applyFill="1" applyBorder="1" applyProtection="1">
      <protection locked="0"/>
    </xf>
    <xf numFmtId="0" fontId="10" fillId="6" borderId="0" xfId="0" applyFont="1" applyFill="1" applyProtection="1">
      <protection locked="0"/>
    </xf>
    <xf numFmtId="0" fontId="9" fillId="6" borderId="0" xfId="0" applyFont="1" applyFill="1" applyProtection="1">
      <protection locked="0"/>
    </xf>
    <xf numFmtId="0" fontId="8" fillId="6" borderId="0" xfId="0" applyFont="1" applyFill="1" applyAlignment="1">
      <alignment horizontal="right"/>
    </xf>
    <xf numFmtId="0" fontId="15" fillId="6" borderId="0" xfId="0" quotePrefix="1" applyFont="1" applyFill="1" applyAlignment="1">
      <alignment vertical="top" wrapText="1"/>
    </xf>
    <xf numFmtId="0" fontId="15" fillId="6" borderId="5" xfId="0" quotePrefix="1" applyFont="1" applyFill="1" applyBorder="1" applyAlignment="1">
      <alignment horizontal="left" vertical="top" wrapText="1"/>
    </xf>
    <xf numFmtId="0" fontId="15" fillId="6" borderId="0" xfId="0" quotePrefix="1" applyFont="1" applyFill="1" applyAlignment="1">
      <alignment horizontal="left" vertical="top" wrapText="1"/>
    </xf>
    <xf numFmtId="0" fontId="10" fillId="6" borderId="0" xfId="0" applyFont="1" applyFill="1" applyAlignment="1">
      <alignment vertical="top"/>
    </xf>
    <xf numFmtId="0" fontId="9" fillId="6" borderId="0" xfId="0" applyFont="1" applyFill="1" applyAlignment="1" applyProtection="1">
      <alignment horizontal="center"/>
      <protection locked="0"/>
    </xf>
    <xf numFmtId="0" fontId="10" fillId="6" borderId="5" xfId="0" applyFont="1" applyFill="1" applyBorder="1" applyAlignment="1">
      <alignment horizontal="right"/>
    </xf>
    <xf numFmtId="0" fontId="10" fillId="6" borderId="0" xfId="0" quotePrefix="1" applyFont="1" applyFill="1" applyAlignment="1">
      <alignment horizontal="right" vertical="top"/>
    </xf>
    <xf numFmtId="9" fontId="10" fillId="16" borderId="3" xfId="1" applyFont="1" applyFill="1" applyBorder="1" applyAlignment="1">
      <alignment vertical="top"/>
    </xf>
    <xf numFmtId="0" fontId="10" fillId="6" borderId="0" xfId="0" applyFont="1" applyFill="1" applyAlignment="1" applyProtection="1">
      <alignment horizontal="center"/>
      <protection locked="0"/>
    </xf>
    <xf numFmtId="0" fontId="6" fillId="6" borderId="0" xfId="6" applyFill="1" applyAlignment="1">
      <alignment horizontal="center"/>
    </xf>
    <xf numFmtId="0" fontId="10" fillId="6" borderId="0" xfId="0" quotePrefix="1" applyFont="1" applyFill="1" applyAlignment="1">
      <alignment horizontal="left" vertical="top"/>
    </xf>
    <xf numFmtId="0" fontId="32" fillId="6" borderId="0" xfId="6" applyFont="1" applyFill="1" applyAlignment="1">
      <alignment horizontal="center"/>
    </xf>
    <xf numFmtId="10" fontId="22" fillId="16" borderId="1" xfId="1" applyNumberFormat="1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0" fontId="11" fillId="6" borderId="5" xfId="0" applyFont="1" applyFill="1" applyBorder="1" applyAlignment="1">
      <alignment horizontal="right"/>
    </xf>
    <xf numFmtId="0" fontId="9" fillId="6" borderId="0" xfId="0" applyFont="1" applyFill="1"/>
    <xf numFmtId="0" fontId="9" fillId="6" borderId="5" xfId="0" applyFont="1" applyFill="1" applyBorder="1"/>
    <xf numFmtId="0" fontId="9" fillId="6" borderId="0" xfId="0" applyFont="1" applyFill="1" applyAlignment="1">
      <alignment horizontal="left"/>
    </xf>
    <xf numFmtId="0" fontId="33" fillId="6" borderId="0" xfId="6" applyFont="1" applyFill="1" applyAlignment="1">
      <alignment horizontal="center"/>
    </xf>
    <xf numFmtId="0" fontId="15" fillId="6" borderId="0" xfId="0" applyFont="1" applyFill="1" applyAlignment="1">
      <alignment horizontal="center"/>
    </xf>
    <xf numFmtId="0" fontId="15" fillId="6" borderId="0" xfId="0" applyFont="1" applyFill="1" applyAlignment="1">
      <alignment vertical="top"/>
    </xf>
    <xf numFmtId="0" fontId="20" fillId="6" borderId="0" xfId="0" applyFont="1" applyFill="1" applyAlignment="1" applyProtection="1">
      <alignment horizontal="center"/>
      <protection locked="0"/>
    </xf>
    <xf numFmtId="0" fontId="10" fillId="15" borderId="20" xfId="0" applyFont="1" applyFill="1" applyBorder="1" applyAlignment="1">
      <alignment horizontal="center" wrapText="1"/>
    </xf>
    <xf numFmtId="0" fontId="31" fillId="6" borderId="0" xfId="0" applyFont="1" applyFill="1" applyAlignment="1">
      <alignment horizontal="left" vertical="top" wrapText="1"/>
    </xf>
    <xf numFmtId="0" fontId="30" fillId="6" borderId="0" xfId="0" applyFont="1" applyFill="1" applyAlignment="1">
      <alignment horizontal="left" vertical="top" wrapText="1"/>
    </xf>
    <xf numFmtId="0" fontId="22" fillId="0" borderId="0" xfId="0" applyFont="1" applyAlignment="1" applyProtection="1">
      <alignment horizontal="center"/>
      <protection locked="0"/>
    </xf>
    <xf numFmtId="9" fontId="0" fillId="0" borderId="0" xfId="0" applyNumberFormat="1"/>
    <xf numFmtId="14" fontId="0" fillId="0" borderId="0" xfId="0" applyNumberFormat="1"/>
    <xf numFmtId="0" fontId="35" fillId="0" borderId="0" xfId="0" applyFont="1"/>
    <xf numFmtId="0" fontId="0" fillId="2" borderId="0" xfId="0" applyFill="1"/>
    <xf numFmtId="0" fontId="0" fillId="16" borderId="0" xfId="0" applyFill="1"/>
    <xf numFmtId="0" fontId="34" fillId="16" borderId="0" xfId="0" applyFont="1" applyFill="1"/>
    <xf numFmtId="0" fontId="6" fillId="16" borderId="0" xfId="6" applyFill="1"/>
    <xf numFmtId="0" fontId="5" fillId="15" borderId="1" xfId="0" applyFont="1" applyFill="1" applyBorder="1" applyAlignment="1">
      <alignment horizontal="center" wrapText="1"/>
    </xf>
    <xf numFmtId="0" fontId="37" fillId="6" borderId="0" xfId="0" applyFont="1" applyFill="1"/>
    <xf numFmtId="0" fontId="5" fillId="4" borderId="21" xfId="0" applyFont="1" applyFill="1" applyBorder="1" applyAlignment="1">
      <alignment horizontal="center" wrapText="1"/>
    </xf>
    <xf numFmtId="0" fontId="5" fillId="4" borderId="22" xfId="0" applyFont="1" applyFill="1" applyBorder="1" applyAlignment="1">
      <alignment horizontal="center" wrapText="1"/>
    </xf>
    <xf numFmtId="0" fontId="41" fillId="0" borderId="1" xfId="0" applyFont="1" applyBorder="1" applyAlignment="1" applyProtection="1">
      <alignment horizontal="center"/>
      <protection locked="0"/>
    </xf>
    <xf numFmtId="0" fontId="42" fillId="0" borderId="1" xfId="0" applyFont="1" applyBorder="1" applyAlignment="1" applyProtection="1">
      <alignment horizontal="center" wrapText="1"/>
      <protection locked="0"/>
    </xf>
    <xf numFmtId="10" fontId="41" fillId="16" borderId="1" xfId="1" applyNumberFormat="1" applyFont="1" applyFill="1" applyBorder="1" applyAlignment="1">
      <alignment horizontal="center"/>
    </xf>
    <xf numFmtId="0" fontId="5" fillId="6" borderId="0" xfId="0" applyFont="1" applyFill="1"/>
    <xf numFmtId="0" fontId="44" fillId="6" borderId="0" xfId="0" applyFont="1" applyFill="1"/>
    <xf numFmtId="0" fontId="41" fillId="0" borderId="1" xfId="0" applyFont="1" applyBorder="1" applyAlignment="1">
      <alignment horizontal="center"/>
    </xf>
    <xf numFmtId="0" fontId="41" fillId="0" borderId="1" xfId="0" applyFont="1" applyBorder="1" applyProtection="1">
      <protection locked="0"/>
    </xf>
    <xf numFmtId="0" fontId="45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14" fontId="0" fillId="2" borderId="0" xfId="0" applyNumberFormat="1" applyFill="1"/>
    <xf numFmtId="0" fontId="22" fillId="6" borderId="1" xfId="0" applyFont="1" applyFill="1" applyBorder="1" applyProtection="1">
      <protection locked="0"/>
    </xf>
    <xf numFmtId="0" fontId="41" fillId="6" borderId="1" xfId="0" applyFont="1" applyFill="1" applyBorder="1" applyProtection="1">
      <protection locked="0"/>
    </xf>
    <xf numFmtId="0" fontId="20" fillId="6" borderId="0" xfId="0" applyFont="1" applyFill="1" applyAlignment="1">
      <alignment horizontal="right"/>
    </xf>
    <xf numFmtId="15" fontId="20" fillId="6" borderId="0" xfId="0" applyNumberFormat="1" applyFont="1" applyFill="1" applyAlignment="1">
      <alignment horizontal="right"/>
    </xf>
    <xf numFmtId="166" fontId="0" fillId="0" borderId="0" xfId="0" applyNumberFormat="1"/>
    <xf numFmtId="15" fontId="0" fillId="0" borderId="0" xfId="0" applyNumberFormat="1"/>
    <xf numFmtId="0" fontId="0" fillId="0" borderId="0" xfId="0" applyAlignment="1">
      <alignment wrapText="1"/>
    </xf>
    <xf numFmtId="0" fontId="11" fillId="6" borderId="2" xfId="0" applyFont="1" applyFill="1" applyBorder="1"/>
    <xf numFmtId="0" fontId="11" fillId="6" borderId="0" xfId="0" applyFont="1" applyFill="1"/>
    <xf numFmtId="0" fontId="5" fillId="7" borderId="1" xfId="0" applyFont="1" applyFill="1" applyBorder="1" applyAlignment="1">
      <alignment horizontal="center" wrapText="1"/>
    </xf>
    <xf numFmtId="0" fontId="20" fillId="7" borderId="21" xfId="0" applyFont="1" applyFill="1" applyBorder="1" applyAlignment="1">
      <alignment horizontal="center" wrapText="1"/>
    </xf>
    <xf numFmtId="0" fontId="20" fillId="7" borderId="23" xfId="0" applyFont="1" applyFill="1" applyBorder="1" applyAlignment="1">
      <alignment horizontal="center" wrapText="1"/>
    </xf>
    <xf numFmtId="0" fontId="20" fillId="7" borderId="22" xfId="0" applyFont="1" applyFill="1" applyBorder="1" applyAlignment="1">
      <alignment horizontal="center" wrapText="1"/>
    </xf>
    <xf numFmtId="0" fontId="36" fillId="6" borderId="1" xfId="0" applyFont="1" applyFill="1" applyBorder="1" applyAlignment="1">
      <alignment horizontal="center"/>
    </xf>
    <xf numFmtId="0" fontId="41" fillId="0" borderId="20" xfId="0" applyFont="1" applyBorder="1" applyAlignment="1" applyProtection="1">
      <alignment horizontal="center"/>
      <protection locked="0"/>
    </xf>
    <xf numFmtId="0" fontId="41" fillId="0" borderId="19" xfId="0" applyFont="1" applyBorder="1" applyAlignment="1" applyProtection="1">
      <alignment horizontal="center"/>
      <protection locked="0"/>
    </xf>
    <xf numFmtId="0" fontId="36" fillId="4" borderId="9" xfId="0" applyFont="1" applyFill="1" applyBorder="1" applyAlignment="1">
      <alignment horizontal="center"/>
    </xf>
    <xf numFmtId="0" fontId="36" fillId="4" borderId="3" xfId="0" applyFont="1" applyFill="1" applyBorder="1" applyAlignment="1">
      <alignment horizontal="center"/>
    </xf>
    <xf numFmtId="0" fontId="36" fillId="4" borderId="10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22" fillId="0" borderId="1" xfId="0" applyFont="1" applyBorder="1" applyAlignment="1" applyProtection="1">
      <alignment horizontal="center"/>
      <protection locked="0"/>
    </xf>
    <xf numFmtId="0" fontId="36" fillId="0" borderId="1" xfId="0" applyFont="1" applyBorder="1" applyAlignment="1">
      <alignment horizontal="center"/>
    </xf>
    <xf numFmtId="0" fontId="5" fillId="7" borderId="21" xfId="0" applyFont="1" applyFill="1" applyBorder="1" applyAlignment="1">
      <alignment horizontal="center" wrapText="1"/>
    </xf>
    <xf numFmtId="0" fontId="5" fillId="7" borderId="23" xfId="0" applyFont="1" applyFill="1" applyBorder="1" applyAlignment="1">
      <alignment horizontal="center" wrapText="1"/>
    </xf>
    <xf numFmtId="0" fontId="5" fillId="7" borderId="22" xfId="0" applyFont="1" applyFill="1" applyBorder="1" applyAlignment="1">
      <alignment horizontal="center" wrapText="1"/>
    </xf>
    <xf numFmtId="0" fontId="5" fillId="7" borderId="21" xfId="0" applyFont="1" applyFill="1" applyBorder="1" applyAlignment="1" applyProtection="1">
      <alignment horizontal="center" wrapText="1"/>
      <protection locked="0"/>
    </xf>
    <xf numFmtId="0" fontId="5" fillId="7" borderId="23" xfId="0" applyFont="1" applyFill="1" applyBorder="1" applyAlignment="1" applyProtection="1">
      <alignment horizontal="center" wrapText="1"/>
      <protection locked="0"/>
    </xf>
    <xf numFmtId="0" fontId="5" fillId="7" borderId="22" xfId="0" applyFont="1" applyFill="1" applyBorder="1" applyAlignment="1" applyProtection="1">
      <alignment horizontal="center" wrapText="1"/>
      <protection locked="0"/>
    </xf>
    <xf numFmtId="0" fontId="43" fillId="6" borderId="5" xfId="0" applyFont="1" applyFill="1" applyBorder="1" applyAlignment="1">
      <alignment horizontal="left" vertical="top" wrapText="1"/>
    </xf>
    <xf numFmtId="0" fontId="42" fillId="6" borderId="5" xfId="0" applyFont="1" applyFill="1" applyBorder="1" applyAlignment="1">
      <alignment horizontal="left" vertical="top" wrapText="1"/>
    </xf>
    <xf numFmtId="0" fontId="10" fillId="6" borderId="3" xfId="0" applyFont="1" applyFill="1" applyBorder="1" applyAlignment="1" applyProtection="1">
      <alignment horizontal="center"/>
      <protection locked="0"/>
    </xf>
    <xf numFmtId="0" fontId="11" fillId="6" borderId="0" xfId="0" applyFont="1" applyFill="1" applyAlignment="1">
      <alignment horizontal="right"/>
    </xf>
    <xf numFmtId="0" fontId="10" fillId="6" borderId="4" xfId="0" applyFont="1" applyFill="1" applyBorder="1" applyAlignment="1" applyProtection="1">
      <alignment horizontal="center"/>
      <protection locked="0"/>
    </xf>
    <xf numFmtId="0" fontId="10" fillId="6" borderId="0" xfId="0" applyFont="1" applyFill="1" applyAlignment="1">
      <alignment horizontal="left"/>
    </xf>
    <xf numFmtId="0" fontId="7" fillId="6" borderId="0" xfId="0" applyFont="1" applyFill="1" applyAlignment="1">
      <alignment horizontal="left" vertical="top"/>
    </xf>
    <xf numFmtId="0" fontId="10" fillId="6" borderId="0" xfId="0" applyFont="1" applyFill="1" applyAlignment="1">
      <alignment horizontal="left" vertical="top"/>
    </xf>
    <xf numFmtId="0" fontId="22" fillId="6" borderId="4" xfId="0" applyFont="1" applyFill="1" applyBorder="1" applyAlignment="1" applyProtection="1">
      <alignment horizontal="center"/>
      <protection locked="0"/>
    </xf>
    <xf numFmtId="0" fontId="15" fillId="6" borderId="4" xfId="0" quotePrefix="1" applyFont="1" applyFill="1" applyBorder="1" applyAlignment="1" applyProtection="1">
      <alignment horizontal="center" vertical="top" wrapText="1"/>
      <protection locked="0"/>
    </xf>
    <xf numFmtId="0" fontId="11" fillId="6" borderId="0" xfId="0" applyFont="1" applyFill="1" applyAlignment="1">
      <alignment horizontal="left"/>
    </xf>
    <xf numFmtId="0" fontId="20" fillId="6" borderId="3" xfId="0" applyFont="1" applyFill="1" applyBorder="1" applyAlignment="1" applyProtection="1">
      <alignment horizontal="center"/>
      <protection locked="0"/>
    </xf>
    <xf numFmtId="0" fontId="36" fillId="9" borderId="1" xfId="0" applyFont="1" applyFill="1" applyBorder="1" applyAlignment="1">
      <alignment horizontal="center" wrapText="1"/>
    </xf>
    <xf numFmtId="0" fontId="24" fillId="11" borderId="6" xfId="0" applyFont="1" applyFill="1" applyBorder="1" applyAlignment="1">
      <alignment horizontal="center"/>
    </xf>
    <xf numFmtId="0" fontId="24" fillId="11" borderId="5" xfId="0" applyFont="1" applyFill="1" applyBorder="1" applyAlignment="1">
      <alignment horizontal="center"/>
    </xf>
    <xf numFmtId="0" fontId="24" fillId="11" borderId="7" xfId="0" applyFont="1" applyFill="1" applyBorder="1" applyAlignment="1">
      <alignment horizontal="center"/>
    </xf>
    <xf numFmtId="0" fontId="24" fillId="11" borderId="9" xfId="0" applyFont="1" applyFill="1" applyBorder="1" applyAlignment="1">
      <alignment horizontal="center"/>
    </xf>
    <xf numFmtId="0" fontId="24" fillId="11" borderId="3" xfId="0" applyFont="1" applyFill="1" applyBorder="1" applyAlignment="1">
      <alignment horizontal="center"/>
    </xf>
    <xf numFmtId="0" fontId="24" fillId="11" borderId="10" xfId="0" applyFont="1" applyFill="1" applyBorder="1" applyAlignment="1">
      <alignment horizontal="center"/>
    </xf>
    <xf numFmtId="0" fontId="24" fillId="14" borderId="6" xfId="0" applyFont="1" applyFill="1" applyBorder="1" applyAlignment="1">
      <alignment horizontal="center"/>
    </xf>
    <xf numFmtId="0" fontId="24" fillId="14" borderId="5" xfId="0" applyFont="1" applyFill="1" applyBorder="1" applyAlignment="1">
      <alignment horizontal="center"/>
    </xf>
    <xf numFmtId="0" fontId="24" fillId="14" borderId="7" xfId="0" applyFont="1" applyFill="1" applyBorder="1" applyAlignment="1">
      <alignment horizontal="center"/>
    </xf>
    <xf numFmtId="0" fontId="24" fillId="14" borderId="9" xfId="0" applyFont="1" applyFill="1" applyBorder="1" applyAlignment="1">
      <alignment horizontal="center"/>
    </xf>
    <xf numFmtId="0" fontId="24" fillId="14" borderId="3" xfId="0" applyFont="1" applyFill="1" applyBorder="1" applyAlignment="1">
      <alignment horizontal="center"/>
    </xf>
    <xf numFmtId="0" fontId="24" fillId="14" borderId="10" xfId="0" applyFont="1" applyFill="1" applyBorder="1" applyAlignment="1">
      <alignment horizontal="center"/>
    </xf>
    <xf numFmtId="0" fontId="23" fillId="6" borderId="0" xfId="0" applyFont="1" applyFill="1" applyAlignment="1">
      <alignment horizontal="center"/>
    </xf>
    <xf numFmtId="0" fontId="24" fillId="10" borderId="6" xfId="0" applyFont="1" applyFill="1" applyBorder="1" applyAlignment="1">
      <alignment horizontal="center"/>
    </xf>
    <xf numFmtId="0" fontId="24" fillId="10" borderId="5" xfId="0" applyFont="1" applyFill="1" applyBorder="1" applyAlignment="1">
      <alignment horizontal="center"/>
    </xf>
    <xf numFmtId="0" fontId="24" fillId="10" borderId="7" xfId="0" applyFont="1" applyFill="1" applyBorder="1" applyAlignment="1">
      <alignment horizontal="center"/>
    </xf>
    <xf numFmtId="0" fontId="24" fillId="10" borderId="9" xfId="0" applyFont="1" applyFill="1" applyBorder="1" applyAlignment="1">
      <alignment horizontal="center"/>
    </xf>
    <xf numFmtId="0" fontId="24" fillId="10" borderId="3" xfId="0" applyFont="1" applyFill="1" applyBorder="1" applyAlignment="1">
      <alignment horizontal="center"/>
    </xf>
    <xf numFmtId="0" fontId="24" fillId="10" borderId="10" xfId="0" applyFont="1" applyFill="1" applyBorder="1" applyAlignment="1">
      <alignment horizontal="center"/>
    </xf>
    <xf numFmtId="0" fontId="24" fillId="8" borderId="6" xfId="0" applyFont="1" applyFill="1" applyBorder="1" applyAlignment="1">
      <alignment horizontal="center"/>
    </xf>
    <xf numFmtId="0" fontId="24" fillId="8" borderId="5" xfId="0" applyFont="1" applyFill="1" applyBorder="1" applyAlignment="1">
      <alignment horizontal="center"/>
    </xf>
    <xf numFmtId="0" fontId="24" fillId="8" borderId="9" xfId="0" applyFont="1" applyFill="1" applyBorder="1" applyAlignment="1">
      <alignment horizontal="center"/>
    </xf>
    <xf numFmtId="0" fontId="24" fillId="8" borderId="3" xfId="0" applyFont="1" applyFill="1" applyBorder="1" applyAlignment="1">
      <alignment horizontal="center"/>
    </xf>
    <xf numFmtId="0" fontId="24" fillId="13" borderId="1" xfId="0" applyFont="1" applyFill="1" applyBorder="1" applyAlignment="1">
      <alignment horizontal="center"/>
    </xf>
    <xf numFmtId="0" fontId="15" fillId="6" borderId="0" xfId="0" quotePrefix="1" applyFont="1" applyFill="1" applyAlignment="1">
      <alignment horizontal="left" vertical="top"/>
    </xf>
    <xf numFmtId="0" fontId="6" fillId="6" borderId="0" xfId="6" applyFill="1" applyAlignment="1">
      <alignment horizontal="center"/>
    </xf>
    <xf numFmtId="0" fontId="15" fillId="6" borderId="0" xfId="0" quotePrefix="1" applyFont="1" applyFill="1" applyAlignment="1">
      <alignment horizontal="left"/>
    </xf>
    <xf numFmtId="0" fontId="11" fillId="6" borderId="3" xfId="0" applyFont="1" applyFill="1" applyBorder="1" applyAlignment="1">
      <alignment horizontal="left"/>
    </xf>
    <xf numFmtId="0" fontId="15" fillId="6" borderId="1" xfId="0" quotePrefix="1" applyFont="1" applyFill="1" applyBorder="1" applyAlignment="1" applyProtection="1">
      <alignment horizontal="left" vertical="top" wrapText="1"/>
      <protection locked="0"/>
    </xf>
    <xf numFmtId="0" fontId="20" fillId="0" borderId="6" xfId="0" applyFont="1" applyBorder="1" applyAlignment="1" applyProtection="1">
      <alignment horizontal="left"/>
      <protection locked="0"/>
    </xf>
    <xf numFmtId="0" fontId="20" fillId="0" borderId="5" xfId="0" applyFont="1" applyBorder="1" applyAlignment="1" applyProtection="1">
      <alignment horizontal="left"/>
      <protection locked="0"/>
    </xf>
    <xf numFmtId="0" fontId="20" fillId="0" borderId="7" xfId="0" applyFont="1" applyBorder="1" applyAlignment="1" applyProtection="1">
      <alignment horizontal="left"/>
      <protection locked="0"/>
    </xf>
    <xf numFmtId="0" fontId="20" fillId="0" borderId="2" xfId="0" applyFont="1" applyBorder="1" applyAlignment="1" applyProtection="1">
      <alignment horizontal="left"/>
      <protection locked="0"/>
    </xf>
    <xf numFmtId="0" fontId="20" fillId="0" borderId="0" xfId="0" applyFont="1" applyAlignment="1" applyProtection="1">
      <alignment horizontal="left"/>
      <protection locked="0"/>
    </xf>
    <xf numFmtId="0" fontId="20" fillId="0" borderId="8" xfId="0" applyFont="1" applyBorder="1" applyAlignment="1" applyProtection="1">
      <alignment horizontal="left"/>
      <protection locked="0"/>
    </xf>
    <xf numFmtId="0" fontId="20" fillId="0" borderId="9" xfId="0" applyFont="1" applyBorder="1" applyAlignment="1" applyProtection="1">
      <alignment horizontal="left"/>
      <protection locked="0"/>
    </xf>
    <xf numFmtId="0" fontId="20" fillId="0" borderId="3" xfId="0" applyFont="1" applyBorder="1" applyAlignment="1" applyProtection="1">
      <alignment horizontal="left"/>
      <protection locked="0"/>
    </xf>
    <xf numFmtId="0" fontId="20" fillId="0" borderId="10" xfId="0" applyFont="1" applyBorder="1" applyAlignment="1" applyProtection="1">
      <alignment horizontal="left"/>
      <protection locked="0"/>
    </xf>
    <xf numFmtId="0" fontId="11" fillId="6" borderId="3" xfId="0" applyFont="1" applyFill="1" applyBorder="1" applyAlignment="1" applyProtection="1">
      <alignment horizontal="left"/>
      <protection locked="0"/>
    </xf>
    <xf numFmtId="0" fontId="36" fillId="15" borderId="6" xfId="0" applyFont="1" applyFill="1" applyBorder="1" applyAlignment="1">
      <alignment horizontal="center"/>
    </xf>
    <xf numFmtId="0" fontId="36" fillId="15" borderId="5" xfId="0" applyFont="1" applyFill="1" applyBorder="1" applyAlignment="1">
      <alignment horizontal="center"/>
    </xf>
    <xf numFmtId="0" fontId="36" fillId="15" borderId="7" xfId="0" applyFont="1" applyFill="1" applyBorder="1" applyAlignment="1">
      <alignment horizontal="center"/>
    </xf>
    <xf numFmtId="0" fontId="36" fillId="15" borderId="9" xfId="0" applyFont="1" applyFill="1" applyBorder="1" applyAlignment="1">
      <alignment horizontal="center"/>
    </xf>
    <xf numFmtId="0" fontId="36" fillId="15" borderId="3" xfId="0" applyFont="1" applyFill="1" applyBorder="1" applyAlignment="1">
      <alignment horizontal="center"/>
    </xf>
    <xf numFmtId="0" fontId="36" fillId="15" borderId="10" xfId="0" applyFont="1" applyFill="1" applyBorder="1" applyAlignment="1">
      <alignment horizontal="center"/>
    </xf>
    <xf numFmtId="0" fontId="37" fillId="6" borderId="0" xfId="0" applyFont="1" applyFill="1" applyAlignment="1">
      <alignment horizontal="left" wrapText="1"/>
    </xf>
    <xf numFmtId="0" fontId="37" fillId="6" borderId="0" xfId="0" applyFont="1" applyFill="1" applyAlignment="1">
      <alignment horizontal="left"/>
    </xf>
    <xf numFmtId="0" fontId="37" fillId="4" borderId="20" xfId="0" applyFont="1" applyFill="1" applyBorder="1" applyAlignment="1">
      <alignment horizontal="center"/>
    </xf>
    <xf numFmtId="0" fontId="37" fillId="4" borderId="4" xfId="0" applyFont="1" applyFill="1" applyBorder="1" applyAlignment="1">
      <alignment horizontal="center"/>
    </xf>
    <xf numFmtId="0" fontId="37" fillId="4" borderId="19" xfId="0" applyFont="1" applyFill="1" applyBorder="1" applyAlignment="1">
      <alignment horizontal="center"/>
    </xf>
    <xf numFmtId="0" fontId="36" fillId="0" borderId="6" xfId="0" applyFont="1" applyBorder="1" applyAlignment="1">
      <alignment horizontal="center"/>
    </xf>
    <xf numFmtId="0" fontId="36" fillId="0" borderId="7" xfId="0" applyFont="1" applyBorder="1" applyAlignment="1">
      <alignment horizontal="center"/>
    </xf>
    <xf numFmtId="0" fontId="36" fillId="0" borderId="2" xfId="0" applyFont="1" applyBorder="1" applyAlignment="1">
      <alignment horizont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6" fillId="4" borderId="20" xfId="0" applyFont="1" applyFill="1" applyBorder="1" applyAlignment="1">
      <alignment horizontal="center"/>
    </xf>
    <xf numFmtId="0" fontId="36" fillId="4" borderId="4" xfId="0" applyFont="1" applyFill="1" applyBorder="1" applyAlignment="1">
      <alignment horizontal="center"/>
    </xf>
    <xf numFmtId="0" fontId="36" fillId="4" borderId="19" xfId="0" applyFont="1" applyFill="1" applyBorder="1" applyAlignment="1">
      <alignment horizontal="center"/>
    </xf>
    <xf numFmtId="0" fontId="36" fillId="6" borderId="3" xfId="0" applyFont="1" applyFill="1" applyBorder="1" applyAlignment="1">
      <alignment horizontal="left" wrapText="1"/>
    </xf>
    <xf numFmtId="0" fontId="44" fillId="6" borderId="3" xfId="0" applyFont="1" applyFill="1" applyBorder="1" applyAlignment="1" applyProtection="1">
      <alignment horizontal="center" wrapText="1"/>
      <protection locked="0"/>
    </xf>
    <xf numFmtId="0" fontId="5" fillId="4" borderId="21" xfId="0" applyFont="1" applyFill="1" applyBorder="1" applyAlignment="1">
      <alignment horizontal="center" wrapText="1"/>
    </xf>
    <xf numFmtId="0" fontId="5" fillId="4" borderId="22" xfId="0" applyFont="1" applyFill="1" applyBorder="1" applyAlignment="1">
      <alignment horizontal="center" wrapText="1"/>
    </xf>
    <xf numFmtId="0" fontId="36" fillId="4" borderId="22" xfId="0" applyFont="1" applyFill="1" applyBorder="1" applyAlignment="1">
      <alignment horizontal="center"/>
    </xf>
    <xf numFmtId="0" fontId="10" fillId="7" borderId="21" xfId="0" applyFont="1" applyFill="1" applyBorder="1" applyAlignment="1">
      <alignment horizontal="center" wrapText="1"/>
    </xf>
    <xf numFmtId="0" fontId="10" fillId="7" borderId="23" xfId="0" applyFont="1" applyFill="1" applyBorder="1" applyAlignment="1">
      <alignment horizontal="center" wrapText="1"/>
    </xf>
    <xf numFmtId="0" fontId="10" fillId="7" borderId="22" xfId="0" applyFont="1" applyFill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10" fillId="4" borderId="21" xfId="0" applyFont="1" applyFill="1" applyBorder="1" applyAlignment="1">
      <alignment horizontal="center" wrapText="1"/>
    </xf>
    <xf numFmtId="0" fontId="10" fillId="4" borderId="22" xfId="0" applyFont="1" applyFill="1" applyBorder="1" applyAlignment="1">
      <alignment horizontal="center" wrapText="1"/>
    </xf>
    <xf numFmtId="0" fontId="15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0" fontId="7" fillId="4" borderId="7" xfId="0" applyFont="1" applyFill="1" applyBorder="1" applyAlignment="1">
      <alignment horizontal="center" wrapText="1"/>
    </xf>
    <xf numFmtId="0" fontId="7" fillId="4" borderId="10" xfId="0" applyFont="1" applyFill="1" applyBorder="1" applyAlignment="1">
      <alignment horizontal="center" wrapText="1"/>
    </xf>
    <xf numFmtId="0" fontId="11" fillId="4" borderId="20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13" borderId="1" xfId="0" applyFont="1" applyFill="1" applyBorder="1" applyAlignment="1">
      <alignment horizontal="center"/>
    </xf>
    <xf numFmtId="0" fontId="11" fillId="15" borderId="6" xfId="0" applyFont="1" applyFill="1" applyBorder="1" applyAlignment="1">
      <alignment horizontal="center" wrapText="1"/>
    </xf>
    <xf numFmtId="0" fontId="11" fillId="15" borderId="5" xfId="0" applyFont="1" applyFill="1" applyBorder="1" applyAlignment="1">
      <alignment horizontal="center" wrapText="1"/>
    </xf>
    <xf numFmtId="0" fontId="11" fillId="15" borderId="9" xfId="0" applyFont="1" applyFill="1" applyBorder="1" applyAlignment="1">
      <alignment horizontal="center" wrapText="1"/>
    </xf>
    <xf numFmtId="0" fontId="11" fillId="15" borderId="3" xfId="0" applyFont="1" applyFill="1" applyBorder="1" applyAlignment="1">
      <alignment horizontal="center" wrapText="1"/>
    </xf>
    <xf numFmtId="0" fontId="11" fillId="9" borderId="1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 wrapText="1"/>
    </xf>
    <xf numFmtId="0" fontId="11" fillId="14" borderId="1" xfId="0" applyFont="1" applyFill="1" applyBorder="1" applyAlignment="1">
      <alignment horizontal="center"/>
    </xf>
    <xf numFmtId="0" fontId="11" fillId="10" borderId="1" xfId="0" applyFont="1" applyFill="1" applyBorder="1" applyAlignment="1">
      <alignment horizontal="center"/>
    </xf>
    <xf numFmtId="0" fontId="11" fillId="8" borderId="20" xfId="0" applyFont="1" applyFill="1" applyBorder="1" applyAlignment="1">
      <alignment horizontal="center"/>
    </xf>
    <xf numFmtId="0" fontId="11" fillId="8" borderId="4" xfId="0" applyFont="1" applyFill="1" applyBorder="1" applyAlignment="1">
      <alignment horizontal="center"/>
    </xf>
    <xf numFmtId="0" fontId="11" fillId="8" borderId="19" xfId="0" applyFont="1" applyFill="1" applyBorder="1" applyAlignment="1">
      <alignment horizontal="center"/>
    </xf>
    <xf numFmtId="0" fontId="10" fillId="7" borderId="20" xfId="0" applyFont="1" applyFill="1" applyBorder="1" applyAlignment="1">
      <alignment horizontal="center" vertical="center" wrapText="1"/>
    </xf>
    <xf numFmtId="0" fontId="10" fillId="7" borderId="19" xfId="0" applyFont="1" applyFill="1" applyBorder="1" applyAlignment="1">
      <alignment horizontal="center" vertical="center" wrapText="1"/>
    </xf>
    <xf numFmtId="0" fontId="10" fillId="9" borderId="20" xfId="0" applyFont="1" applyFill="1" applyBorder="1" applyAlignment="1">
      <alignment horizontal="center" vertical="center" wrapText="1"/>
    </xf>
    <xf numFmtId="0" fontId="10" fillId="9" borderId="19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/>
    </xf>
    <xf numFmtId="0" fontId="11" fillId="9" borderId="20" xfId="0" applyFont="1" applyFill="1" applyBorder="1" applyAlignment="1">
      <alignment horizontal="center"/>
    </xf>
    <xf numFmtId="0" fontId="11" fillId="9" borderId="4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</cellXfs>
  <cellStyles count="7">
    <cellStyle name="Hyperlink" xfId="5" builtinId="8" hidden="1"/>
    <cellStyle name="Hyperlink" xfId="6" builtinId="8"/>
    <cellStyle name="Normal" xfId="0" builtinId="0"/>
    <cellStyle name="Normal 2" xfId="4" xr:uid="{00000000-0005-0000-0000-000002000000}"/>
    <cellStyle name="Normal 3" xfId="2" xr:uid="{00000000-0005-0000-0000-000003000000}"/>
    <cellStyle name="Percent" xfId="1" builtinId="5"/>
    <cellStyle name="Percent 2" xfId="3" xr:uid="{00000000-0005-0000-0000-000005000000}"/>
  </cellStyles>
  <dxfs count="8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75</xdr:row>
      <xdr:rowOff>0</xdr:rowOff>
    </xdr:from>
    <xdr:to>
      <xdr:col>17</xdr:col>
      <xdr:colOff>125423</xdr:colOff>
      <xdr:row>83</xdr:row>
      <xdr:rowOff>3361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8D0CBAB-251D-4661-B946-8099040D2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16021050"/>
          <a:ext cx="5544587" cy="233362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828675</xdr:colOff>
      <xdr:row>14</xdr:row>
      <xdr:rowOff>52870</xdr:rowOff>
    </xdr:from>
    <xdr:to>
      <xdr:col>7</xdr:col>
      <xdr:colOff>136828</xdr:colOff>
      <xdr:row>24</xdr:row>
      <xdr:rowOff>112236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E58D984-9ED2-4C5D-B4D0-D3343F500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3948595"/>
          <a:ext cx="4156378" cy="1964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5</xdr:row>
      <xdr:rowOff>180975</xdr:rowOff>
    </xdr:from>
    <xdr:to>
      <xdr:col>3</xdr:col>
      <xdr:colOff>447674</xdr:colOff>
      <xdr:row>16</xdr:row>
      <xdr:rowOff>136396</xdr:rowOff>
    </xdr:to>
    <xdr:pic>
      <xdr:nvPicPr>
        <xdr:cNvPr id="2" name="Picture 3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" y="762000"/>
          <a:ext cx="3514725" cy="20509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ub.gov.sg/-/media/PUB/Reservoirs/ABC/PDF/Condensed_Booklet_of_Engin_Procedures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png_hui_yi@pub.gov.sg" TargetMode="External"/><Relationship Id="rId2" Type="http://schemas.openxmlformats.org/officeDocument/2006/relationships/hyperlink" Target="mailto:theresa_marie_lee@pub.gov.sg" TargetMode="External"/><Relationship Id="rId1" Type="http://schemas.openxmlformats.org/officeDocument/2006/relationships/hyperlink" Target="mailto:benjamin_zw_tan@pub.gov.sg" TargetMode="External"/><Relationship Id="rId6" Type="http://schemas.openxmlformats.org/officeDocument/2006/relationships/hyperlink" Target="mailto:lim_hong_yi@pub.gov.sg" TargetMode="External"/><Relationship Id="rId5" Type="http://schemas.openxmlformats.org/officeDocument/2006/relationships/hyperlink" Target="mailto:stephenie_yap@pub.gov.sg" TargetMode="External"/><Relationship Id="rId4" Type="http://schemas.openxmlformats.org/officeDocument/2006/relationships/hyperlink" Target="mailto:luke_ortega@pub.gov.s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3F9EC-F233-4BA8-B375-2F5C7167898F}">
  <dimension ref="A1:S124"/>
  <sheetViews>
    <sheetView tabSelected="1" view="pageBreakPreview" zoomScale="85" zoomScaleNormal="85" zoomScaleSheetLayoutView="85" zoomScalePageLayoutView="70" workbookViewId="0">
      <selection activeCell="J73" sqref="J73"/>
    </sheetView>
  </sheetViews>
  <sheetFormatPr defaultColWidth="9.1796875" defaultRowHeight="12.5" x14ac:dyDescent="0.25"/>
  <cols>
    <col min="1" max="1" width="8.26953125" style="35" customWidth="1"/>
    <col min="2" max="2" width="9.1796875" style="35" customWidth="1"/>
    <col min="3" max="6" width="9.1796875" style="35"/>
    <col min="7" max="7" width="9.26953125" style="35" bestFit="1" customWidth="1"/>
    <col min="8" max="8" width="9.1796875" style="35"/>
    <col min="9" max="9" width="10.54296875" style="35" bestFit="1" customWidth="1"/>
    <col min="10" max="10" width="9.26953125" style="35" bestFit="1" customWidth="1"/>
    <col min="11" max="11" width="13.81640625" style="35" customWidth="1"/>
    <col min="12" max="16" width="9.1796875" style="35"/>
    <col min="17" max="17" width="12.54296875" style="35" bestFit="1" customWidth="1"/>
    <col min="18" max="18" width="12.26953125" style="35" bestFit="1" customWidth="1"/>
    <col min="19" max="19" width="18.7265625" style="35" customWidth="1"/>
    <col min="20" max="42" width="9.1796875" style="35"/>
    <col min="43" max="43" width="19.453125" style="35" bestFit="1" customWidth="1"/>
    <col min="44" max="45" width="9.1796875" style="35"/>
    <col min="46" max="46" width="9.1796875" style="35" customWidth="1"/>
    <col min="47" max="47" width="10.7265625" style="35" customWidth="1"/>
    <col min="48" max="16384" width="9.1796875" style="35"/>
  </cols>
  <sheetData>
    <row r="1" spans="1:19" ht="16.5" customHeight="1" x14ac:dyDescent="0.4">
      <c r="A1" s="218" t="s">
        <v>82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</row>
    <row r="2" spans="1:19" s="49" customFormat="1" ht="16.5" customHeight="1" x14ac:dyDescent="0.25"/>
    <row r="3" spans="1:19" s="49" customFormat="1" ht="16.5" customHeight="1" x14ac:dyDescent="0.35">
      <c r="B3" s="196" t="s">
        <v>182</v>
      </c>
      <c r="C3" s="196"/>
      <c r="D3" s="195"/>
      <c r="E3" s="195"/>
      <c r="F3" s="195"/>
      <c r="G3" s="195"/>
      <c r="H3" s="195"/>
      <c r="I3" s="195"/>
      <c r="J3" s="195"/>
      <c r="K3" s="196" t="s">
        <v>3</v>
      </c>
      <c r="L3" s="196"/>
      <c r="M3" s="196"/>
      <c r="N3" s="195"/>
      <c r="O3" s="195"/>
      <c r="P3" s="109" t="s">
        <v>192</v>
      </c>
      <c r="S3" s="165" t="s">
        <v>286</v>
      </c>
    </row>
    <row r="4" spans="1:19" s="49" customFormat="1" ht="16.5" customHeight="1" x14ac:dyDescent="0.35">
      <c r="B4" s="196" t="s">
        <v>68</v>
      </c>
      <c r="C4" s="196"/>
      <c r="D4" s="197"/>
      <c r="E4" s="197"/>
      <c r="F4" s="197"/>
      <c r="G4" s="197"/>
      <c r="H4" s="197"/>
      <c r="I4" s="197"/>
      <c r="J4" s="197"/>
      <c r="K4" s="196" t="s">
        <v>193</v>
      </c>
      <c r="L4" s="196"/>
      <c r="M4" s="196"/>
      <c r="N4" s="195"/>
      <c r="O4" s="195"/>
      <c r="P4" s="195"/>
      <c r="S4" s="166">
        <v>45517</v>
      </c>
    </row>
    <row r="5" spans="1:19" s="49" customFormat="1" ht="16.5" customHeight="1" x14ac:dyDescent="0.35">
      <c r="B5" s="110"/>
      <c r="D5" s="197"/>
      <c r="E5" s="197"/>
      <c r="F5" s="197"/>
      <c r="G5" s="197"/>
      <c r="H5" s="197"/>
      <c r="I5" s="197"/>
      <c r="J5" s="197"/>
      <c r="K5" s="196" t="s">
        <v>194</v>
      </c>
      <c r="L5" s="196"/>
      <c r="M5" s="196"/>
      <c r="N5" s="197"/>
      <c r="O5" s="197"/>
      <c r="P5" s="197"/>
    </row>
    <row r="6" spans="1:19" s="49" customFormat="1" ht="16.5" customHeight="1" x14ac:dyDescent="0.35">
      <c r="B6" s="196" t="s">
        <v>69</v>
      </c>
      <c r="C6" s="196"/>
      <c r="D6" s="111"/>
      <c r="E6" s="131"/>
      <c r="F6" s="129" t="s">
        <v>200</v>
      </c>
      <c r="G6" s="97"/>
      <c r="H6" s="128" t="s">
        <v>199</v>
      </c>
      <c r="I6" s="97"/>
      <c r="L6" s="112"/>
      <c r="M6" s="112"/>
      <c r="N6" s="112"/>
      <c r="O6" s="112"/>
    </row>
    <row r="7" spans="1:19" s="49" customFormat="1" ht="16.5" customHeight="1" x14ac:dyDescent="0.35">
      <c r="B7" s="110"/>
      <c r="D7" s="112"/>
      <c r="E7" s="113"/>
      <c r="F7" s="130"/>
      <c r="L7" s="112"/>
      <c r="M7" s="244" t="s">
        <v>78</v>
      </c>
      <c r="N7" s="244"/>
      <c r="O7" s="244"/>
      <c r="Q7" s="203" t="s">
        <v>252</v>
      </c>
      <c r="R7" s="203"/>
    </row>
    <row r="8" spans="1:19" s="49" customFormat="1" ht="16.5" customHeight="1" x14ac:dyDescent="0.35">
      <c r="B8" s="233" t="s">
        <v>70</v>
      </c>
      <c r="C8" s="233"/>
      <c r="D8" s="233"/>
      <c r="E8" s="233"/>
      <c r="F8" s="130"/>
      <c r="L8" s="112"/>
      <c r="M8" s="235"/>
      <c r="N8" s="236"/>
      <c r="O8" s="237"/>
      <c r="Q8" s="204"/>
      <c r="R8" s="204"/>
    </row>
    <row r="9" spans="1:19" s="49" customFormat="1" ht="16.5" customHeight="1" x14ac:dyDescent="0.35">
      <c r="A9" s="114"/>
      <c r="B9" s="234" t="s">
        <v>72</v>
      </c>
      <c r="C9" s="234"/>
      <c r="D9" s="234"/>
      <c r="E9" s="234"/>
      <c r="F9" s="234"/>
      <c r="G9" s="234"/>
      <c r="H9" s="234"/>
      <c r="I9" s="234"/>
      <c r="J9" s="234"/>
      <c r="K9" s="234"/>
      <c r="L9" s="115"/>
      <c r="M9" s="238"/>
      <c r="N9" s="239"/>
      <c r="O9" s="240"/>
      <c r="Q9" s="49" t="s">
        <v>282</v>
      </c>
    </row>
    <row r="10" spans="1:19" s="49" customFormat="1" ht="16.5" customHeight="1" x14ac:dyDescent="0.35">
      <c r="A10" s="114"/>
      <c r="B10" s="234"/>
      <c r="C10" s="234"/>
      <c r="D10" s="234"/>
      <c r="E10" s="234"/>
      <c r="F10" s="234"/>
      <c r="G10" s="234"/>
      <c r="H10" s="234"/>
      <c r="I10" s="234"/>
      <c r="J10" s="234"/>
      <c r="K10" s="234"/>
      <c r="L10" s="115"/>
      <c r="M10" s="238"/>
      <c r="N10" s="239"/>
      <c r="O10" s="240"/>
    </row>
    <row r="11" spans="1:19" s="49" customFormat="1" ht="16.5" customHeight="1" x14ac:dyDescent="0.35">
      <c r="A11" s="114"/>
      <c r="B11" s="234"/>
      <c r="C11" s="234"/>
      <c r="D11" s="234"/>
      <c r="E11" s="234"/>
      <c r="F11" s="234"/>
      <c r="G11" s="234"/>
      <c r="H11" s="234"/>
      <c r="I11" s="234"/>
      <c r="J11" s="234"/>
      <c r="K11" s="234"/>
      <c r="L11" s="115"/>
      <c r="M11" s="238"/>
      <c r="N11" s="239"/>
      <c r="O11" s="240"/>
    </row>
    <row r="12" spans="1:19" s="49" customFormat="1" ht="16.5" customHeight="1" x14ac:dyDescent="0.35">
      <c r="A12" s="114"/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115"/>
      <c r="M12" s="238"/>
      <c r="N12" s="239"/>
      <c r="O12" s="240"/>
    </row>
    <row r="13" spans="1:19" s="49" customFormat="1" ht="16.5" customHeight="1" x14ac:dyDescent="0.35">
      <c r="A13" s="114"/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115"/>
      <c r="M13" s="238"/>
      <c r="N13" s="239"/>
      <c r="O13" s="240"/>
    </row>
    <row r="14" spans="1:19" s="49" customFormat="1" ht="16.5" customHeight="1" x14ac:dyDescent="0.35">
      <c r="A14" s="114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7"/>
      <c r="M14" s="241"/>
      <c r="N14" s="242"/>
      <c r="O14" s="243"/>
    </row>
    <row r="15" spans="1:19" s="49" customFormat="1" ht="16.5" customHeight="1" x14ac:dyDescent="0.35">
      <c r="A15" s="114"/>
      <c r="B15" s="200" t="s">
        <v>73</v>
      </c>
      <c r="C15" s="200"/>
      <c r="D15" s="200"/>
      <c r="E15" s="200"/>
      <c r="F15" s="200"/>
      <c r="G15" s="200"/>
      <c r="H15" s="89"/>
      <c r="I15" s="118" t="s">
        <v>74</v>
      </c>
      <c r="J15" s="119"/>
      <c r="M15" s="120" t="s">
        <v>79</v>
      </c>
      <c r="N15" s="201"/>
      <c r="O15" s="201"/>
    </row>
    <row r="16" spans="1:19" s="49" customFormat="1" ht="16.5" customHeight="1" x14ac:dyDescent="0.35">
      <c r="A16" s="114"/>
      <c r="B16" s="198" t="s">
        <v>125</v>
      </c>
      <c r="C16" s="198"/>
      <c r="D16" s="198"/>
      <c r="E16" s="198"/>
      <c r="F16" s="198"/>
      <c r="G16" s="198"/>
      <c r="H16" s="90"/>
      <c r="I16" s="3" t="s">
        <v>74</v>
      </c>
      <c r="K16" s="118"/>
      <c r="L16" s="118"/>
      <c r="M16" s="121" t="s">
        <v>80</v>
      </c>
      <c r="N16" s="202"/>
      <c r="O16" s="202"/>
    </row>
    <row r="17" spans="1:19" s="49" customFormat="1" ht="16.5" customHeight="1" x14ac:dyDescent="0.35">
      <c r="A17" s="114"/>
      <c r="B17" s="199" t="s">
        <v>201</v>
      </c>
      <c r="C17" s="199"/>
      <c r="D17" s="199"/>
      <c r="E17" s="199"/>
      <c r="F17" s="199"/>
      <c r="G17" s="199"/>
      <c r="H17" s="122" t="e">
        <f>H16/H15</f>
        <v>#DIV/0!</v>
      </c>
      <c r="I17" s="118" t="s">
        <v>75</v>
      </c>
      <c r="J17" s="118"/>
      <c r="K17" s="123"/>
      <c r="L17" s="123"/>
      <c r="M17" s="123"/>
      <c r="N17" s="123"/>
      <c r="O17" s="123"/>
    </row>
    <row r="18" spans="1:19" s="49" customFormat="1" ht="16.5" customHeight="1" x14ac:dyDescent="0.35">
      <c r="A18" s="114"/>
      <c r="B18" s="198" t="s">
        <v>76</v>
      </c>
      <c r="C18" s="198"/>
      <c r="D18" s="198"/>
      <c r="E18" s="198"/>
      <c r="F18" s="198"/>
      <c r="G18" s="198"/>
      <c r="H18" s="198"/>
      <c r="I18" s="198"/>
      <c r="J18" s="198"/>
      <c r="K18" s="198"/>
      <c r="L18" s="51" t="s">
        <v>126</v>
      </c>
      <c r="N18" s="123"/>
      <c r="O18" s="123"/>
    </row>
    <row r="19" spans="1:19" s="49" customFormat="1" ht="16.5" customHeight="1" x14ac:dyDescent="0.35">
      <c r="A19" s="114"/>
      <c r="B19" s="198" t="s">
        <v>77</v>
      </c>
      <c r="C19" s="198"/>
      <c r="D19" s="198"/>
      <c r="E19" s="198"/>
      <c r="F19" s="198"/>
      <c r="G19" s="198"/>
      <c r="H19" s="198"/>
      <c r="I19" s="198"/>
      <c r="J19" s="198"/>
      <c r="K19" s="198"/>
      <c r="L19" s="51" t="s">
        <v>126</v>
      </c>
      <c r="N19" s="123"/>
      <c r="O19" s="123"/>
    </row>
    <row r="20" spans="1:19" s="49" customFormat="1" ht="16.5" customHeight="1" x14ac:dyDescent="0.35">
      <c r="A20" s="114"/>
      <c r="B20" s="109" t="s">
        <v>283</v>
      </c>
      <c r="C20" s="109"/>
      <c r="D20" s="109"/>
      <c r="E20" s="109"/>
      <c r="F20" s="109"/>
      <c r="G20" s="109"/>
      <c r="H20" s="90"/>
      <c r="I20" s="118" t="s">
        <v>75</v>
      </c>
      <c r="J20" s="109"/>
      <c r="K20" s="109"/>
      <c r="L20" s="123"/>
      <c r="N20" s="123"/>
      <c r="O20" s="123"/>
    </row>
    <row r="21" spans="1:19" s="49" customFormat="1" ht="16.5" customHeight="1" x14ac:dyDescent="0.35">
      <c r="A21" s="114"/>
      <c r="B21" s="109" t="s">
        <v>284</v>
      </c>
      <c r="C21" s="109"/>
      <c r="D21" s="109"/>
      <c r="E21" s="109"/>
      <c r="F21" s="109"/>
      <c r="G21" s="109"/>
      <c r="H21" s="90"/>
      <c r="I21" s="118" t="s">
        <v>75</v>
      </c>
      <c r="J21" s="109"/>
      <c r="K21" s="109"/>
      <c r="L21" s="123"/>
      <c r="N21" s="123"/>
      <c r="O21" s="123"/>
    </row>
    <row r="22" spans="1:19" s="49" customFormat="1" ht="16.5" customHeight="1" x14ac:dyDescent="0.35">
      <c r="A22" s="114"/>
      <c r="B22" s="109" t="s">
        <v>285</v>
      </c>
      <c r="C22" s="109"/>
      <c r="D22" s="109"/>
      <c r="E22" s="109"/>
      <c r="F22" s="109"/>
      <c r="G22" s="109"/>
      <c r="H22" s="90"/>
      <c r="I22" s="118" t="s">
        <v>75</v>
      </c>
      <c r="J22" s="109"/>
      <c r="K22" s="109"/>
      <c r="L22" s="123"/>
      <c r="N22" s="123"/>
      <c r="O22" s="123"/>
    </row>
    <row r="23" spans="1:19" s="49" customFormat="1" ht="16.5" customHeight="1" x14ac:dyDescent="0.35">
      <c r="A23" s="114"/>
      <c r="B23" s="132"/>
      <c r="E23" s="119"/>
      <c r="F23" s="119"/>
      <c r="J23" s="114"/>
      <c r="K23" s="123"/>
      <c r="L23" s="123"/>
      <c r="M23" s="123"/>
      <c r="N23" s="123"/>
      <c r="O23" s="123"/>
    </row>
    <row r="24" spans="1:19" s="49" customFormat="1" ht="16.5" customHeight="1" x14ac:dyDescent="0.35">
      <c r="A24" s="114"/>
      <c r="B24" s="134" t="s">
        <v>71</v>
      </c>
      <c r="C24" s="232" t="s">
        <v>195</v>
      </c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</row>
    <row r="25" spans="1:19" s="49" customFormat="1" ht="16.5" customHeight="1" x14ac:dyDescent="0.35">
      <c r="A25" s="114"/>
      <c r="B25" s="135"/>
      <c r="C25" s="230" t="s">
        <v>196</v>
      </c>
      <c r="D25" s="230"/>
      <c r="E25" s="230"/>
      <c r="F25" s="230"/>
      <c r="G25" s="230"/>
      <c r="H25" s="230"/>
      <c r="I25" s="230"/>
      <c r="J25" s="230"/>
      <c r="K25" s="230"/>
      <c r="L25" s="230"/>
      <c r="M25" s="230"/>
      <c r="N25" s="230"/>
      <c r="O25" s="230"/>
      <c r="P25" s="230"/>
      <c r="Q25" s="230"/>
      <c r="R25" s="230"/>
    </row>
    <row r="26" spans="1:19" s="49" customFormat="1" ht="16.5" customHeight="1" x14ac:dyDescent="0.35">
      <c r="A26" s="114"/>
      <c r="B26" s="135"/>
      <c r="C26" s="230" t="s">
        <v>198</v>
      </c>
      <c r="D26" s="230"/>
      <c r="E26" s="230"/>
      <c r="F26" s="230"/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0"/>
      <c r="R26" s="230"/>
    </row>
    <row r="27" spans="1:19" s="49" customFormat="1" ht="16.5" customHeight="1" x14ac:dyDescent="0.35">
      <c r="A27" s="114"/>
      <c r="B27" s="135"/>
      <c r="C27" s="230" t="s">
        <v>197</v>
      </c>
      <c r="D27" s="230"/>
      <c r="E27" s="230"/>
      <c r="F27" s="230"/>
      <c r="G27" s="230"/>
      <c r="H27" s="230"/>
      <c r="I27" s="230"/>
      <c r="J27" s="230"/>
      <c r="K27" s="230"/>
      <c r="L27" s="230"/>
      <c r="M27" s="231" t="s">
        <v>288</v>
      </c>
      <c r="N27" s="231"/>
      <c r="O27" s="133"/>
      <c r="P27" s="67"/>
      <c r="Q27" s="67"/>
      <c r="R27" s="67"/>
    </row>
    <row r="28" spans="1:19" s="49" customFormat="1" ht="16.5" customHeight="1" x14ac:dyDescent="0.35">
      <c r="A28" s="114"/>
      <c r="B28" s="118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6"/>
      <c r="N28" s="126"/>
      <c r="O28" s="124"/>
    </row>
    <row r="29" spans="1:19" s="50" customFormat="1" ht="15" customHeight="1" x14ac:dyDescent="0.3">
      <c r="A29" s="173" t="s">
        <v>28</v>
      </c>
      <c r="B29" s="225" t="s">
        <v>206</v>
      </c>
      <c r="C29" s="226"/>
      <c r="D29" s="226"/>
      <c r="E29" s="226"/>
      <c r="F29" s="226"/>
      <c r="G29" s="226"/>
      <c r="H29" s="206" t="s">
        <v>207</v>
      </c>
      <c r="I29" s="207"/>
      <c r="J29" s="207"/>
      <c r="K29" s="207"/>
      <c r="L29" s="208"/>
      <c r="M29" s="212" t="s">
        <v>208</v>
      </c>
      <c r="N29" s="213"/>
      <c r="O29" s="213"/>
      <c r="P29" s="214"/>
      <c r="Q29" s="176" t="s">
        <v>202</v>
      </c>
      <c r="R29" s="176"/>
      <c r="S29" s="176"/>
    </row>
    <row r="30" spans="1:19" s="50" customFormat="1" ht="15" customHeight="1" x14ac:dyDescent="0.3">
      <c r="A30" s="174"/>
      <c r="B30" s="227"/>
      <c r="C30" s="228"/>
      <c r="D30" s="228"/>
      <c r="E30" s="228"/>
      <c r="F30" s="228"/>
      <c r="G30" s="228"/>
      <c r="H30" s="209"/>
      <c r="I30" s="210"/>
      <c r="J30" s="210"/>
      <c r="K30" s="210"/>
      <c r="L30" s="211"/>
      <c r="M30" s="215"/>
      <c r="N30" s="216"/>
      <c r="O30" s="216"/>
      <c r="P30" s="217"/>
      <c r="Q30" s="176"/>
      <c r="R30" s="176"/>
      <c r="S30" s="176"/>
    </row>
    <row r="31" spans="1:19" s="52" customFormat="1" ht="67.5" x14ac:dyDescent="0.3">
      <c r="A31" s="175"/>
      <c r="B31" s="57" t="s">
        <v>85</v>
      </c>
      <c r="C31" s="57" t="s">
        <v>31</v>
      </c>
      <c r="D31" s="57" t="s">
        <v>86</v>
      </c>
      <c r="E31" s="57" t="s">
        <v>32</v>
      </c>
      <c r="F31" s="57" t="s">
        <v>87</v>
      </c>
      <c r="G31" s="57" t="s">
        <v>33</v>
      </c>
      <c r="H31" s="58" t="s">
        <v>88</v>
      </c>
      <c r="I31" s="59" t="s">
        <v>114</v>
      </c>
      <c r="J31" s="58" t="s">
        <v>119</v>
      </c>
      <c r="K31" s="59" t="s">
        <v>115</v>
      </c>
      <c r="L31" s="58" t="s">
        <v>116</v>
      </c>
      <c r="M31" s="68" t="s">
        <v>91</v>
      </c>
      <c r="N31" s="68" t="s">
        <v>124</v>
      </c>
      <c r="O31" s="68" t="s">
        <v>84</v>
      </c>
      <c r="P31" s="68" t="s">
        <v>138</v>
      </c>
      <c r="Q31" s="176"/>
      <c r="R31" s="176"/>
      <c r="S31" s="176"/>
    </row>
    <row r="32" spans="1:19" s="50" customFormat="1" ht="14" x14ac:dyDescent="0.3">
      <c r="A32" s="93"/>
      <c r="B32" s="53"/>
      <c r="C32" s="91"/>
      <c r="D32" s="53"/>
      <c r="E32" s="53"/>
      <c r="F32" s="91"/>
      <c r="G32" s="91"/>
      <c r="H32" s="91"/>
      <c r="I32" s="91"/>
      <c r="J32" s="91"/>
      <c r="K32" s="91"/>
      <c r="L32" s="91"/>
      <c r="M32" s="91"/>
      <c r="N32" s="91"/>
      <c r="O32" s="92"/>
      <c r="P32" s="127" t="str">
        <f>IF(O32=0,"No input",IF(O32&gt;=3%,IF(O32&lt;=5%,"YES","&gt;5%"),"&lt;3%"))</f>
        <v>No input</v>
      </c>
      <c r="Q32" s="185"/>
      <c r="R32" s="185"/>
      <c r="S32" s="185"/>
    </row>
    <row r="33" spans="1:19" s="50" customFormat="1" ht="14" x14ac:dyDescent="0.3">
      <c r="A33" s="93"/>
      <c r="B33" s="53"/>
      <c r="C33" s="91"/>
      <c r="D33" s="53"/>
      <c r="E33" s="53"/>
      <c r="F33" s="91"/>
      <c r="G33" s="91"/>
      <c r="H33" s="91"/>
      <c r="I33" s="91"/>
      <c r="J33" s="91"/>
      <c r="K33" s="91"/>
      <c r="L33" s="91"/>
      <c r="M33" s="91"/>
      <c r="N33" s="91"/>
      <c r="O33" s="92"/>
      <c r="P33" s="127" t="str">
        <f t="shared" ref="P33:P41" si="0">IF(O33=0,"No input",IF(O33&gt;=3%,IF(O33&lt;=5%,"YES","&gt;5%"),"&lt;3%"))</f>
        <v>No input</v>
      </c>
      <c r="Q33" s="185"/>
      <c r="R33" s="185"/>
      <c r="S33" s="185"/>
    </row>
    <row r="34" spans="1:19" s="50" customFormat="1" ht="14" x14ac:dyDescent="0.3">
      <c r="A34" s="93"/>
      <c r="B34" s="53"/>
      <c r="C34" s="91"/>
      <c r="D34" s="53"/>
      <c r="E34" s="53"/>
      <c r="F34" s="91"/>
      <c r="G34" s="91"/>
      <c r="H34" s="91"/>
      <c r="I34" s="91"/>
      <c r="J34" s="91"/>
      <c r="K34" s="91"/>
      <c r="L34" s="91"/>
      <c r="M34" s="91"/>
      <c r="N34" s="91"/>
      <c r="O34" s="92"/>
      <c r="P34" s="127" t="str">
        <f t="shared" si="0"/>
        <v>No input</v>
      </c>
      <c r="Q34" s="185"/>
      <c r="R34" s="185"/>
      <c r="S34" s="185"/>
    </row>
    <row r="35" spans="1:19" s="50" customFormat="1" ht="14" x14ac:dyDescent="0.3">
      <c r="A35" s="93"/>
      <c r="B35" s="53"/>
      <c r="C35" s="91"/>
      <c r="D35" s="53"/>
      <c r="E35" s="53"/>
      <c r="F35" s="91"/>
      <c r="G35" s="91"/>
      <c r="H35" s="91"/>
      <c r="I35" s="91"/>
      <c r="J35" s="91"/>
      <c r="K35" s="91"/>
      <c r="L35" s="91"/>
      <c r="M35" s="91"/>
      <c r="N35" s="91"/>
      <c r="O35" s="92"/>
      <c r="P35" s="127" t="str">
        <f t="shared" si="0"/>
        <v>No input</v>
      </c>
      <c r="Q35" s="185"/>
      <c r="R35" s="185"/>
      <c r="S35" s="185"/>
    </row>
    <row r="36" spans="1:19" s="50" customFormat="1" ht="14" x14ac:dyDescent="0.3">
      <c r="A36" s="93"/>
      <c r="B36" s="53"/>
      <c r="C36" s="91"/>
      <c r="D36" s="53"/>
      <c r="E36" s="53"/>
      <c r="F36" s="91"/>
      <c r="G36" s="91"/>
      <c r="H36" s="91"/>
      <c r="I36" s="91"/>
      <c r="J36" s="91"/>
      <c r="K36" s="91"/>
      <c r="L36" s="91"/>
      <c r="M36" s="91"/>
      <c r="N36" s="91"/>
      <c r="O36" s="92"/>
      <c r="P36" s="127" t="str">
        <f t="shared" si="0"/>
        <v>No input</v>
      </c>
      <c r="Q36" s="185"/>
      <c r="R36" s="185"/>
      <c r="S36" s="185"/>
    </row>
    <row r="37" spans="1:19" s="50" customFormat="1" ht="14" x14ac:dyDescent="0.3">
      <c r="A37" s="93"/>
      <c r="B37" s="53"/>
      <c r="C37" s="91"/>
      <c r="D37" s="53"/>
      <c r="E37" s="53"/>
      <c r="F37" s="91"/>
      <c r="G37" s="91"/>
      <c r="H37" s="91"/>
      <c r="I37" s="91"/>
      <c r="J37" s="91"/>
      <c r="K37" s="91"/>
      <c r="L37" s="91"/>
      <c r="M37" s="91"/>
      <c r="N37" s="91"/>
      <c r="O37" s="92"/>
      <c r="P37" s="127" t="str">
        <f t="shared" si="0"/>
        <v>No input</v>
      </c>
      <c r="Q37" s="185"/>
      <c r="R37" s="185"/>
      <c r="S37" s="185"/>
    </row>
    <row r="38" spans="1:19" s="50" customFormat="1" ht="14" x14ac:dyDescent="0.3">
      <c r="A38" s="93"/>
      <c r="B38" s="53"/>
      <c r="C38" s="91"/>
      <c r="D38" s="53"/>
      <c r="E38" s="53"/>
      <c r="F38" s="91"/>
      <c r="G38" s="91"/>
      <c r="H38" s="91"/>
      <c r="I38" s="91"/>
      <c r="J38" s="91"/>
      <c r="K38" s="91"/>
      <c r="L38" s="91"/>
      <c r="M38" s="91"/>
      <c r="N38" s="91"/>
      <c r="O38" s="92"/>
      <c r="P38" s="127" t="str">
        <f t="shared" si="0"/>
        <v>No input</v>
      </c>
      <c r="Q38" s="185"/>
      <c r="R38" s="185"/>
      <c r="S38" s="185"/>
    </row>
    <row r="39" spans="1:19" s="50" customFormat="1" ht="14" x14ac:dyDescent="0.3">
      <c r="A39" s="93"/>
      <c r="B39" s="53"/>
      <c r="C39" s="91"/>
      <c r="D39" s="53"/>
      <c r="E39" s="53"/>
      <c r="F39" s="91"/>
      <c r="G39" s="91"/>
      <c r="H39" s="91"/>
      <c r="I39" s="91"/>
      <c r="J39" s="91"/>
      <c r="K39" s="91"/>
      <c r="L39" s="91"/>
      <c r="M39" s="91"/>
      <c r="N39" s="91"/>
      <c r="O39" s="92"/>
      <c r="P39" s="127" t="str">
        <f t="shared" si="0"/>
        <v>No input</v>
      </c>
      <c r="Q39" s="185"/>
      <c r="R39" s="185"/>
      <c r="S39" s="185"/>
    </row>
    <row r="40" spans="1:19" s="50" customFormat="1" ht="14" x14ac:dyDescent="0.3">
      <c r="A40" s="93"/>
      <c r="B40" s="53"/>
      <c r="C40" s="91"/>
      <c r="D40" s="53"/>
      <c r="E40" s="53"/>
      <c r="F40" s="91"/>
      <c r="G40" s="91"/>
      <c r="H40" s="91"/>
      <c r="I40" s="91"/>
      <c r="J40" s="91"/>
      <c r="K40" s="91"/>
      <c r="L40" s="91"/>
      <c r="M40" s="91"/>
      <c r="N40" s="91"/>
      <c r="O40" s="92"/>
      <c r="P40" s="127" t="str">
        <f t="shared" si="0"/>
        <v>No input</v>
      </c>
      <c r="Q40" s="185"/>
      <c r="R40" s="185"/>
      <c r="S40" s="185"/>
    </row>
    <row r="41" spans="1:19" s="50" customFormat="1" ht="14" x14ac:dyDescent="0.3">
      <c r="A41" s="93"/>
      <c r="B41" s="53"/>
      <c r="C41" s="91"/>
      <c r="D41" s="53"/>
      <c r="E41" s="53"/>
      <c r="F41" s="91"/>
      <c r="G41" s="91"/>
      <c r="H41" s="91"/>
      <c r="I41" s="91"/>
      <c r="J41" s="91"/>
      <c r="K41" s="91"/>
      <c r="L41" s="91"/>
      <c r="M41" s="91"/>
      <c r="N41" s="91"/>
      <c r="O41" s="92"/>
      <c r="P41" s="127" t="str">
        <f t="shared" si="0"/>
        <v>No input</v>
      </c>
      <c r="Q41" s="185"/>
      <c r="R41" s="185"/>
      <c r="S41" s="185"/>
    </row>
    <row r="42" spans="1:19" s="50" customFormat="1" ht="14" x14ac:dyDescent="0.3">
      <c r="A42" s="54"/>
      <c r="B42" s="65"/>
      <c r="C42" s="65"/>
      <c r="D42" s="55"/>
      <c r="E42" s="65"/>
      <c r="F42" s="65"/>
      <c r="G42" s="55"/>
      <c r="H42" s="66"/>
      <c r="I42" s="55"/>
      <c r="J42" s="54"/>
      <c r="K42" s="55"/>
      <c r="L42" s="55"/>
      <c r="M42" s="55"/>
      <c r="N42" s="55"/>
      <c r="O42" s="55"/>
      <c r="P42" s="55"/>
      <c r="Q42" s="55"/>
      <c r="R42" s="56"/>
      <c r="S42" s="55"/>
    </row>
    <row r="43" spans="1:19" s="50" customFormat="1" ht="14" x14ac:dyDescent="0.3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</row>
    <row r="44" spans="1:19" s="50" customFormat="1" ht="14.25" customHeight="1" x14ac:dyDescent="0.3">
      <c r="A44" s="173" t="s">
        <v>28</v>
      </c>
      <c r="B44" s="219" t="s">
        <v>209</v>
      </c>
      <c r="C44" s="220"/>
      <c r="D44" s="220"/>
      <c r="E44" s="220"/>
      <c r="F44" s="221"/>
      <c r="G44" s="229" t="s">
        <v>210</v>
      </c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176" t="s">
        <v>202</v>
      </c>
    </row>
    <row r="45" spans="1:19" s="50" customFormat="1" ht="14.25" customHeight="1" x14ac:dyDescent="0.3">
      <c r="A45" s="174"/>
      <c r="B45" s="222"/>
      <c r="C45" s="223"/>
      <c r="D45" s="223"/>
      <c r="E45" s="223"/>
      <c r="F45" s="224"/>
      <c r="G45" s="229" t="s">
        <v>101</v>
      </c>
      <c r="H45" s="229"/>
      <c r="I45" s="229"/>
      <c r="J45" s="229"/>
      <c r="K45" s="229"/>
      <c r="L45" s="229" t="s">
        <v>107</v>
      </c>
      <c r="M45" s="229"/>
      <c r="N45" s="229"/>
      <c r="O45" s="229"/>
      <c r="P45" s="229"/>
      <c r="Q45" s="229"/>
      <c r="R45" s="229"/>
      <c r="S45" s="176"/>
    </row>
    <row r="46" spans="1:19" s="50" customFormat="1" ht="67.5" x14ac:dyDescent="0.3">
      <c r="A46" s="175"/>
      <c r="B46" s="60" t="s">
        <v>83</v>
      </c>
      <c r="C46" s="60" t="s">
        <v>139</v>
      </c>
      <c r="D46" s="60" t="s">
        <v>89</v>
      </c>
      <c r="E46" s="60" t="s">
        <v>180</v>
      </c>
      <c r="F46" s="60" t="s">
        <v>90</v>
      </c>
      <c r="G46" s="61" t="s">
        <v>96</v>
      </c>
      <c r="H46" s="61" t="s">
        <v>103</v>
      </c>
      <c r="I46" s="61" t="s">
        <v>98</v>
      </c>
      <c r="J46" s="61" t="s">
        <v>99</v>
      </c>
      <c r="K46" s="61" t="s">
        <v>100</v>
      </c>
      <c r="L46" s="61" t="s">
        <v>102</v>
      </c>
      <c r="M46" s="61" t="s">
        <v>108</v>
      </c>
      <c r="N46" s="61" t="s">
        <v>109</v>
      </c>
      <c r="O46" s="61" t="s">
        <v>95</v>
      </c>
      <c r="P46" s="61" t="s">
        <v>162</v>
      </c>
      <c r="Q46" s="61" t="s">
        <v>105</v>
      </c>
      <c r="R46" s="61" t="s">
        <v>104</v>
      </c>
      <c r="S46" s="176"/>
    </row>
    <row r="47" spans="1:19" s="50" customFormat="1" ht="14" x14ac:dyDescent="0.3">
      <c r="A47" s="104">
        <f>A32</f>
        <v>0</v>
      </c>
      <c r="B47" s="91"/>
      <c r="C47" s="91"/>
      <c r="D47" s="91"/>
      <c r="E47" s="91"/>
      <c r="F47" s="91"/>
      <c r="G47" s="94"/>
      <c r="H47" s="94"/>
      <c r="I47" s="91"/>
      <c r="J47" s="140"/>
      <c r="K47" s="127" t="str">
        <f t="shared" ref="K47:K56" si="1">IF(J47=0,"No input",IF(J47&gt;=F47,"YES","NO"))</f>
        <v>No input</v>
      </c>
      <c r="L47" s="94"/>
      <c r="M47" s="91"/>
      <c r="N47" s="91"/>
      <c r="O47" s="94"/>
      <c r="P47" s="94"/>
      <c r="Q47" s="94"/>
      <c r="R47" s="127" t="str">
        <f t="shared" ref="R47:R56" si="2">IF(Q47=0,"No input",IF(Q47&gt;=F47,"YES","NO"))</f>
        <v>No input</v>
      </c>
      <c r="S47" s="163"/>
    </row>
    <row r="48" spans="1:19" s="50" customFormat="1" ht="14" x14ac:dyDescent="0.3">
      <c r="A48" s="104">
        <f t="shared" ref="A48:A56" si="3">A33</f>
        <v>0</v>
      </c>
      <c r="B48" s="91"/>
      <c r="C48" s="91"/>
      <c r="D48" s="91"/>
      <c r="E48" s="91"/>
      <c r="F48" s="91"/>
      <c r="G48" s="94"/>
      <c r="H48" s="94"/>
      <c r="I48" s="91"/>
      <c r="J48" s="91"/>
      <c r="K48" s="127" t="str">
        <f t="shared" si="1"/>
        <v>No input</v>
      </c>
      <c r="L48" s="94"/>
      <c r="M48" s="91"/>
      <c r="N48" s="91"/>
      <c r="O48" s="94"/>
      <c r="P48" s="94"/>
      <c r="Q48" s="94"/>
      <c r="R48" s="127" t="str">
        <f t="shared" si="2"/>
        <v>No input</v>
      </c>
      <c r="S48" s="163"/>
    </row>
    <row r="49" spans="1:19" s="50" customFormat="1" ht="14" x14ac:dyDescent="0.3">
      <c r="A49" s="104">
        <f t="shared" si="3"/>
        <v>0</v>
      </c>
      <c r="B49" s="91"/>
      <c r="C49" s="91"/>
      <c r="D49" s="91"/>
      <c r="E49" s="91"/>
      <c r="F49" s="91"/>
      <c r="G49" s="94"/>
      <c r="H49" s="94"/>
      <c r="I49" s="91"/>
      <c r="J49" s="91"/>
      <c r="K49" s="127" t="str">
        <f t="shared" si="1"/>
        <v>No input</v>
      </c>
      <c r="L49" s="94"/>
      <c r="M49" s="91"/>
      <c r="N49" s="91"/>
      <c r="O49" s="94"/>
      <c r="P49" s="94"/>
      <c r="Q49" s="94"/>
      <c r="R49" s="127" t="str">
        <f t="shared" si="2"/>
        <v>No input</v>
      </c>
      <c r="S49" s="163"/>
    </row>
    <row r="50" spans="1:19" s="50" customFormat="1" ht="14" x14ac:dyDescent="0.3">
      <c r="A50" s="104">
        <f t="shared" si="3"/>
        <v>0</v>
      </c>
      <c r="B50" s="91"/>
      <c r="C50" s="91"/>
      <c r="D50" s="91"/>
      <c r="E50" s="91"/>
      <c r="F50" s="91"/>
      <c r="G50" s="94"/>
      <c r="H50" s="94"/>
      <c r="I50" s="91"/>
      <c r="J50" s="91"/>
      <c r="K50" s="127" t="str">
        <f t="shared" si="1"/>
        <v>No input</v>
      </c>
      <c r="L50" s="94"/>
      <c r="M50" s="91"/>
      <c r="N50" s="91"/>
      <c r="O50" s="94"/>
      <c r="P50" s="94"/>
      <c r="Q50" s="94"/>
      <c r="R50" s="127" t="str">
        <f t="shared" si="2"/>
        <v>No input</v>
      </c>
      <c r="S50" s="163"/>
    </row>
    <row r="51" spans="1:19" s="50" customFormat="1" ht="14" x14ac:dyDescent="0.3">
      <c r="A51" s="104">
        <f t="shared" si="3"/>
        <v>0</v>
      </c>
      <c r="B51" s="91"/>
      <c r="C51" s="91"/>
      <c r="D51" s="91"/>
      <c r="E51" s="91"/>
      <c r="F51" s="91"/>
      <c r="G51" s="94"/>
      <c r="H51" s="94"/>
      <c r="I51" s="91"/>
      <c r="J51" s="91"/>
      <c r="K51" s="127" t="str">
        <f t="shared" si="1"/>
        <v>No input</v>
      </c>
      <c r="L51" s="94"/>
      <c r="M51" s="91"/>
      <c r="N51" s="91"/>
      <c r="O51" s="94"/>
      <c r="P51" s="94"/>
      <c r="Q51" s="94"/>
      <c r="R51" s="127" t="str">
        <f t="shared" si="2"/>
        <v>No input</v>
      </c>
      <c r="S51" s="163"/>
    </row>
    <row r="52" spans="1:19" s="50" customFormat="1" ht="14" x14ac:dyDescent="0.3">
      <c r="A52" s="104">
        <f t="shared" si="3"/>
        <v>0</v>
      </c>
      <c r="B52" s="91"/>
      <c r="C52" s="91"/>
      <c r="D52" s="91"/>
      <c r="E52" s="91"/>
      <c r="F52" s="91"/>
      <c r="G52" s="94"/>
      <c r="H52" s="94"/>
      <c r="I52" s="91"/>
      <c r="J52" s="91"/>
      <c r="K52" s="127" t="str">
        <f t="shared" si="1"/>
        <v>No input</v>
      </c>
      <c r="L52" s="94"/>
      <c r="M52" s="91"/>
      <c r="N52" s="91"/>
      <c r="O52" s="94"/>
      <c r="P52" s="94"/>
      <c r="Q52" s="94"/>
      <c r="R52" s="127" t="str">
        <f t="shared" si="2"/>
        <v>No input</v>
      </c>
      <c r="S52" s="163"/>
    </row>
    <row r="53" spans="1:19" s="50" customFormat="1" ht="14" x14ac:dyDescent="0.3">
      <c r="A53" s="104">
        <f t="shared" si="3"/>
        <v>0</v>
      </c>
      <c r="B53" s="91"/>
      <c r="C53" s="91"/>
      <c r="D53" s="91"/>
      <c r="E53" s="91"/>
      <c r="F53" s="91"/>
      <c r="G53" s="94"/>
      <c r="H53" s="94"/>
      <c r="I53" s="91"/>
      <c r="J53" s="91"/>
      <c r="K53" s="127" t="str">
        <f t="shared" si="1"/>
        <v>No input</v>
      </c>
      <c r="L53" s="94"/>
      <c r="M53" s="91"/>
      <c r="N53" s="91"/>
      <c r="O53" s="94"/>
      <c r="P53" s="94"/>
      <c r="Q53" s="94"/>
      <c r="R53" s="127" t="str">
        <f t="shared" si="2"/>
        <v>No input</v>
      </c>
      <c r="S53" s="163"/>
    </row>
    <row r="54" spans="1:19" s="50" customFormat="1" ht="14" x14ac:dyDescent="0.3">
      <c r="A54" s="104">
        <f t="shared" si="3"/>
        <v>0</v>
      </c>
      <c r="B54" s="91"/>
      <c r="C54" s="91"/>
      <c r="D54" s="91"/>
      <c r="E54" s="91"/>
      <c r="F54" s="91"/>
      <c r="G54" s="94"/>
      <c r="H54" s="94"/>
      <c r="I54" s="91"/>
      <c r="J54" s="91"/>
      <c r="K54" s="127" t="str">
        <f t="shared" si="1"/>
        <v>No input</v>
      </c>
      <c r="L54" s="94"/>
      <c r="M54" s="91"/>
      <c r="N54" s="91"/>
      <c r="O54" s="94"/>
      <c r="P54" s="94"/>
      <c r="Q54" s="94"/>
      <c r="R54" s="127" t="str">
        <f t="shared" si="2"/>
        <v>No input</v>
      </c>
      <c r="S54" s="163"/>
    </row>
    <row r="55" spans="1:19" s="50" customFormat="1" ht="14" x14ac:dyDescent="0.3">
      <c r="A55" s="104">
        <f t="shared" si="3"/>
        <v>0</v>
      </c>
      <c r="B55" s="91"/>
      <c r="C55" s="91"/>
      <c r="D55" s="91"/>
      <c r="E55" s="91"/>
      <c r="F55" s="91"/>
      <c r="G55" s="94"/>
      <c r="H55" s="94"/>
      <c r="I55" s="91"/>
      <c r="J55" s="91"/>
      <c r="K55" s="127" t="str">
        <f t="shared" si="1"/>
        <v>No input</v>
      </c>
      <c r="L55" s="94"/>
      <c r="M55" s="91"/>
      <c r="N55" s="91"/>
      <c r="O55" s="94"/>
      <c r="P55" s="94"/>
      <c r="Q55" s="94"/>
      <c r="R55" s="127" t="str">
        <f t="shared" si="2"/>
        <v>No input</v>
      </c>
      <c r="S55" s="163"/>
    </row>
    <row r="56" spans="1:19" s="50" customFormat="1" ht="14" x14ac:dyDescent="0.3">
      <c r="A56" s="104">
        <f t="shared" si="3"/>
        <v>0</v>
      </c>
      <c r="B56" s="91"/>
      <c r="C56" s="91"/>
      <c r="D56" s="91"/>
      <c r="E56" s="91"/>
      <c r="F56" s="91"/>
      <c r="G56" s="94"/>
      <c r="H56" s="94"/>
      <c r="I56" s="91"/>
      <c r="J56" s="91"/>
      <c r="K56" s="127" t="str">
        <f t="shared" si="1"/>
        <v>No input</v>
      </c>
      <c r="L56" s="94"/>
      <c r="M56" s="91"/>
      <c r="N56" s="91"/>
      <c r="O56" s="94"/>
      <c r="P56" s="94"/>
      <c r="Q56" s="94"/>
      <c r="R56" s="127" t="str">
        <f t="shared" si="2"/>
        <v>No input</v>
      </c>
      <c r="S56" s="163"/>
    </row>
    <row r="57" spans="1:19" s="50" customFormat="1" ht="15" x14ac:dyDescent="0.3">
      <c r="A57" s="54"/>
      <c r="B57" s="55"/>
      <c r="C57" s="55"/>
      <c r="D57" s="55"/>
      <c r="E57" s="55"/>
      <c r="F57" s="55"/>
      <c r="G57" s="56"/>
      <c r="H57" s="69"/>
      <c r="I57" s="69" t="s">
        <v>140</v>
      </c>
      <c r="J57" s="95"/>
      <c r="K57" s="73"/>
      <c r="L57" s="73"/>
      <c r="M57" s="74"/>
      <c r="N57" s="49"/>
      <c r="O57" s="54"/>
      <c r="P57" s="69" t="s">
        <v>110</v>
      </c>
      <c r="Q57" s="88"/>
      <c r="R57" s="35"/>
      <c r="S57" s="54"/>
    </row>
    <row r="58" spans="1:19" s="50" customFormat="1" ht="16" x14ac:dyDescent="0.4">
      <c r="A58" s="54"/>
      <c r="B58" s="55"/>
      <c r="C58" s="55"/>
      <c r="D58" s="55"/>
      <c r="E58" s="55"/>
      <c r="F58" s="55"/>
      <c r="G58" s="56"/>
      <c r="H58" s="69"/>
      <c r="I58" s="69" t="s">
        <v>142</v>
      </c>
      <c r="J58" s="96"/>
      <c r="K58" s="49"/>
      <c r="L58" s="49"/>
      <c r="M58" s="74"/>
      <c r="N58" s="67"/>
      <c r="O58" s="54"/>
      <c r="P58" s="69" t="s">
        <v>106</v>
      </c>
      <c r="Q58" s="97"/>
      <c r="R58" s="49" t="s">
        <v>141</v>
      </c>
      <c r="S58" s="54"/>
    </row>
    <row r="59" spans="1:19" s="50" customFormat="1" ht="14" x14ac:dyDescent="0.3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</row>
    <row r="60" spans="1:19" s="50" customFormat="1" ht="14.25" customHeight="1" x14ac:dyDescent="0.3">
      <c r="A60" s="173" t="s">
        <v>28</v>
      </c>
      <c r="B60" s="205" t="s">
        <v>253</v>
      </c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O60" s="205"/>
      <c r="P60" s="205"/>
      <c r="Q60" s="256" t="s">
        <v>202</v>
      </c>
      <c r="R60" s="257"/>
      <c r="S60" s="54"/>
    </row>
    <row r="61" spans="1:19" s="50" customFormat="1" ht="14.25" customHeight="1" x14ac:dyDescent="0.3">
      <c r="A61" s="174"/>
      <c r="B61" s="205"/>
      <c r="C61" s="205"/>
      <c r="D61" s="205"/>
      <c r="E61" s="205"/>
      <c r="F61" s="205"/>
      <c r="G61" s="205"/>
      <c r="H61" s="205"/>
      <c r="I61" s="205"/>
      <c r="J61" s="205"/>
      <c r="K61" s="205"/>
      <c r="L61" s="205"/>
      <c r="M61" s="205"/>
      <c r="N61" s="205"/>
      <c r="O61" s="205"/>
      <c r="P61" s="205"/>
      <c r="Q61" s="258"/>
      <c r="R61" s="259"/>
      <c r="S61" s="54"/>
    </row>
    <row r="62" spans="1:19" s="50" customFormat="1" ht="82.5" customHeight="1" x14ac:dyDescent="0.4">
      <c r="A62" s="175"/>
      <c r="B62" s="63" t="s">
        <v>188</v>
      </c>
      <c r="C62" s="63" t="s">
        <v>33</v>
      </c>
      <c r="D62" s="63" t="s">
        <v>117</v>
      </c>
      <c r="E62" s="63" t="s">
        <v>118</v>
      </c>
      <c r="F62" s="63" t="s">
        <v>111</v>
      </c>
      <c r="G62" s="63" t="s">
        <v>146</v>
      </c>
      <c r="H62" s="63" t="s">
        <v>185</v>
      </c>
      <c r="I62" s="62" t="s">
        <v>112</v>
      </c>
      <c r="J62" s="63" t="s">
        <v>178</v>
      </c>
      <c r="K62" s="63" t="s">
        <v>189</v>
      </c>
      <c r="L62" s="63" t="s">
        <v>186</v>
      </c>
      <c r="M62" s="62" t="s">
        <v>156</v>
      </c>
      <c r="N62" s="62" t="s">
        <v>183</v>
      </c>
      <c r="O62" s="62" t="s">
        <v>187</v>
      </c>
      <c r="P62" s="62" t="s">
        <v>123</v>
      </c>
      <c r="Q62" s="260"/>
      <c r="R62" s="261"/>
      <c r="S62" s="54"/>
    </row>
    <row r="63" spans="1:19" s="50" customFormat="1" ht="14" x14ac:dyDescent="0.3">
      <c r="A63" s="104">
        <f>A32</f>
        <v>0</v>
      </c>
      <c r="B63" s="91"/>
      <c r="C63" s="91"/>
      <c r="D63" s="91"/>
      <c r="E63" s="91"/>
      <c r="F63" s="91"/>
      <c r="G63" s="91"/>
      <c r="H63" s="91"/>
      <c r="I63" s="92"/>
      <c r="J63" s="91"/>
      <c r="K63" s="91"/>
      <c r="L63" s="91"/>
      <c r="M63" s="94"/>
      <c r="N63" s="94"/>
      <c r="O63" s="94"/>
      <c r="P63" s="127" t="str">
        <f t="shared" ref="P63:P72" si="4">IF(O63=0,"No input",IF(O63&gt;=H63,"YES","NO"))</f>
        <v>No input</v>
      </c>
      <c r="Q63" s="185"/>
      <c r="R63" s="185"/>
      <c r="S63" s="54"/>
    </row>
    <row r="64" spans="1:19" ht="14" x14ac:dyDescent="0.3">
      <c r="A64" s="104">
        <f t="shared" ref="A64:A72" si="5">A33</f>
        <v>0</v>
      </c>
      <c r="B64" s="91"/>
      <c r="C64" s="91"/>
      <c r="D64" s="91"/>
      <c r="E64" s="91"/>
      <c r="F64" s="91"/>
      <c r="G64" s="91"/>
      <c r="H64" s="91"/>
      <c r="I64" s="92"/>
      <c r="J64" s="91"/>
      <c r="K64" s="91"/>
      <c r="L64" s="91"/>
      <c r="M64" s="94"/>
      <c r="N64" s="94"/>
      <c r="O64" s="94"/>
      <c r="P64" s="127" t="str">
        <f t="shared" si="4"/>
        <v>No input</v>
      </c>
      <c r="Q64" s="185"/>
      <c r="R64" s="185"/>
      <c r="S64" s="49"/>
    </row>
    <row r="65" spans="1:19" ht="14" x14ac:dyDescent="0.3">
      <c r="A65" s="104">
        <f t="shared" si="5"/>
        <v>0</v>
      </c>
      <c r="B65" s="91"/>
      <c r="C65" s="91"/>
      <c r="D65" s="91"/>
      <c r="E65" s="91"/>
      <c r="F65" s="91"/>
      <c r="G65" s="91"/>
      <c r="H65" s="91"/>
      <c r="I65" s="92"/>
      <c r="J65" s="91"/>
      <c r="K65" s="91"/>
      <c r="L65" s="91"/>
      <c r="M65" s="94"/>
      <c r="N65" s="94"/>
      <c r="O65" s="94"/>
      <c r="P65" s="127" t="str">
        <f t="shared" si="4"/>
        <v>No input</v>
      </c>
      <c r="Q65" s="185"/>
      <c r="R65" s="185"/>
      <c r="S65" s="49"/>
    </row>
    <row r="66" spans="1:19" ht="14" x14ac:dyDescent="0.3">
      <c r="A66" s="104">
        <f t="shared" si="5"/>
        <v>0</v>
      </c>
      <c r="B66" s="91"/>
      <c r="C66" s="91"/>
      <c r="D66" s="91"/>
      <c r="E66" s="91"/>
      <c r="F66" s="91"/>
      <c r="G66" s="91"/>
      <c r="H66" s="91"/>
      <c r="I66" s="92"/>
      <c r="J66" s="91"/>
      <c r="K66" s="91"/>
      <c r="L66" s="91"/>
      <c r="M66" s="94"/>
      <c r="N66" s="94"/>
      <c r="O66" s="94"/>
      <c r="P66" s="127" t="str">
        <f t="shared" si="4"/>
        <v>No input</v>
      </c>
      <c r="Q66" s="185"/>
      <c r="R66" s="185"/>
      <c r="S66" s="49"/>
    </row>
    <row r="67" spans="1:19" ht="14" x14ac:dyDescent="0.3">
      <c r="A67" s="104">
        <f t="shared" si="5"/>
        <v>0</v>
      </c>
      <c r="B67" s="91"/>
      <c r="C67" s="91"/>
      <c r="D67" s="91"/>
      <c r="E67" s="91"/>
      <c r="F67" s="91"/>
      <c r="G67" s="91"/>
      <c r="H67" s="91"/>
      <c r="I67" s="92"/>
      <c r="J67" s="91"/>
      <c r="K67" s="91"/>
      <c r="L67" s="91"/>
      <c r="M67" s="94"/>
      <c r="N67" s="94"/>
      <c r="O67" s="94"/>
      <c r="P67" s="127" t="str">
        <f t="shared" si="4"/>
        <v>No input</v>
      </c>
      <c r="Q67" s="185"/>
      <c r="R67" s="185"/>
      <c r="S67" s="49"/>
    </row>
    <row r="68" spans="1:19" ht="14" x14ac:dyDescent="0.3">
      <c r="A68" s="104">
        <f t="shared" si="5"/>
        <v>0</v>
      </c>
      <c r="B68" s="91"/>
      <c r="C68" s="91"/>
      <c r="D68" s="91"/>
      <c r="E68" s="91"/>
      <c r="F68" s="91"/>
      <c r="G68" s="91"/>
      <c r="H68" s="91"/>
      <c r="I68" s="92"/>
      <c r="J68" s="91"/>
      <c r="K68" s="91"/>
      <c r="L68" s="91"/>
      <c r="M68" s="94"/>
      <c r="N68" s="94"/>
      <c r="O68" s="94"/>
      <c r="P68" s="127" t="str">
        <f t="shared" si="4"/>
        <v>No input</v>
      </c>
      <c r="Q68" s="185"/>
      <c r="R68" s="185"/>
      <c r="S68" s="49"/>
    </row>
    <row r="69" spans="1:19" ht="14" x14ac:dyDescent="0.3">
      <c r="A69" s="104">
        <f t="shared" si="5"/>
        <v>0</v>
      </c>
      <c r="B69" s="91"/>
      <c r="C69" s="91"/>
      <c r="D69" s="91"/>
      <c r="E69" s="91"/>
      <c r="F69" s="91"/>
      <c r="G69" s="91"/>
      <c r="H69" s="91"/>
      <c r="I69" s="92"/>
      <c r="J69" s="91"/>
      <c r="K69" s="91"/>
      <c r="L69" s="91"/>
      <c r="M69" s="94"/>
      <c r="N69" s="94"/>
      <c r="O69" s="94"/>
      <c r="P69" s="127" t="str">
        <f t="shared" si="4"/>
        <v>No input</v>
      </c>
      <c r="Q69" s="185"/>
      <c r="R69" s="185"/>
      <c r="S69" s="49"/>
    </row>
    <row r="70" spans="1:19" ht="14" x14ac:dyDescent="0.3">
      <c r="A70" s="104">
        <f t="shared" si="5"/>
        <v>0</v>
      </c>
      <c r="B70" s="91"/>
      <c r="C70" s="91"/>
      <c r="D70" s="91"/>
      <c r="E70" s="91"/>
      <c r="F70" s="91"/>
      <c r="G70" s="91"/>
      <c r="H70" s="91"/>
      <c r="I70" s="92"/>
      <c r="J70" s="91"/>
      <c r="K70" s="91"/>
      <c r="L70" s="91"/>
      <c r="M70" s="94"/>
      <c r="N70" s="94"/>
      <c r="O70" s="94"/>
      <c r="P70" s="127" t="str">
        <f t="shared" si="4"/>
        <v>No input</v>
      </c>
      <c r="Q70" s="185"/>
      <c r="R70" s="185"/>
      <c r="S70" s="49"/>
    </row>
    <row r="71" spans="1:19" ht="14" x14ac:dyDescent="0.3">
      <c r="A71" s="104">
        <f t="shared" si="5"/>
        <v>0</v>
      </c>
      <c r="B71" s="91"/>
      <c r="C71" s="91"/>
      <c r="D71" s="91"/>
      <c r="E71" s="91"/>
      <c r="F71" s="91"/>
      <c r="G71" s="91"/>
      <c r="H71" s="91"/>
      <c r="I71" s="92"/>
      <c r="J71" s="91"/>
      <c r="K71" s="91"/>
      <c r="L71" s="91"/>
      <c r="M71" s="94"/>
      <c r="N71" s="94"/>
      <c r="O71" s="94"/>
      <c r="P71" s="127" t="str">
        <f t="shared" si="4"/>
        <v>No input</v>
      </c>
      <c r="Q71" s="185"/>
      <c r="R71" s="185"/>
      <c r="S71" s="49"/>
    </row>
    <row r="72" spans="1:19" ht="14" x14ac:dyDescent="0.3">
      <c r="A72" s="104">
        <f t="shared" si="5"/>
        <v>0</v>
      </c>
      <c r="B72" s="91"/>
      <c r="C72" s="91"/>
      <c r="D72" s="91"/>
      <c r="E72" s="91"/>
      <c r="F72" s="91"/>
      <c r="G72" s="91"/>
      <c r="H72" s="91"/>
      <c r="I72" s="92"/>
      <c r="J72" s="91"/>
      <c r="K72" s="91"/>
      <c r="L72" s="91"/>
      <c r="M72" s="94"/>
      <c r="N72" s="94"/>
      <c r="O72" s="94"/>
      <c r="P72" s="127" t="str">
        <f t="shared" si="4"/>
        <v>No input</v>
      </c>
      <c r="Q72" s="185"/>
      <c r="R72" s="185"/>
      <c r="S72" s="49"/>
    </row>
    <row r="73" spans="1:19" ht="16" x14ac:dyDescent="0.4">
      <c r="A73" s="54"/>
      <c r="B73" s="49"/>
      <c r="C73" s="49"/>
      <c r="D73" s="49"/>
      <c r="E73" s="49"/>
      <c r="F73" s="67"/>
      <c r="G73" s="49"/>
      <c r="H73" s="54"/>
      <c r="I73" s="69" t="s">
        <v>120</v>
      </c>
      <c r="J73" s="98"/>
      <c r="K73" s="49" t="s">
        <v>1</v>
      </c>
      <c r="L73" s="56"/>
      <c r="M73" s="55"/>
      <c r="N73" s="56"/>
      <c r="O73" s="55"/>
      <c r="P73" s="55"/>
      <c r="Q73" s="55"/>
      <c r="R73" s="55"/>
      <c r="S73" s="49"/>
    </row>
    <row r="74" spans="1:19" ht="14" x14ac:dyDescent="0.3">
      <c r="A74" s="54"/>
      <c r="B74" s="49"/>
      <c r="C74" s="67"/>
      <c r="E74" s="54"/>
      <c r="F74" s="69"/>
      <c r="G74" s="136"/>
      <c r="H74" s="49"/>
      <c r="I74" s="56"/>
      <c r="J74" s="55"/>
      <c r="K74" s="56"/>
      <c r="L74" s="55"/>
      <c r="M74" s="55"/>
      <c r="N74" s="55"/>
      <c r="O74" s="55"/>
      <c r="P74" s="55"/>
      <c r="Q74" s="55"/>
      <c r="R74" s="55"/>
      <c r="S74" s="49"/>
    </row>
    <row r="75" spans="1:19" x14ac:dyDescent="0.25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</row>
    <row r="76" spans="1:19" ht="15" customHeight="1" x14ac:dyDescent="0.25">
      <c r="A76" s="173" t="s">
        <v>28</v>
      </c>
      <c r="B76" s="245" t="s">
        <v>211</v>
      </c>
      <c r="C76" s="246"/>
      <c r="D76" s="246"/>
      <c r="E76" s="246"/>
      <c r="F76" s="247"/>
      <c r="G76" s="186" t="s">
        <v>202</v>
      </c>
      <c r="H76" s="186"/>
      <c r="I76" s="49"/>
      <c r="J76" s="251" t="s">
        <v>259</v>
      </c>
      <c r="K76" s="252"/>
      <c r="L76" s="252"/>
      <c r="M76" s="252"/>
      <c r="N76" s="252"/>
      <c r="O76" s="252"/>
      <c r="P76" s="252"/>
      <c r="Q76" s="252"/>
      <c r="R76" s="252"/>
      <c r="S76" s="49"/>
    </row>
    <row r="77" spans="1:19" ht="15" customHeight="1" x14ac:dyDescent="0.25">
      <c r="A77" s="174"/>
      <c r="B77" s="248"/>
      <c r="C77" s="249"/>
      <c r="D77" s="249"/>
      <c r="E77" s="249"/>
      <c r="F77" s="250"/>
      <c r="G77" s="186"/>
      <c r="H77" s="186"/>
      <c r="I77" s="49"/>
      <c r="J77" s="252"/>
      <c r="K77" s="252"/>
      <c r="L77" s="252"/>
      <c r="M77" s="252"/>
      <c r="N77" s="252"/>
      <c r="O77" s="252"/>
      <c r="P77" s="252"/>
      <c r="Q77" s="252"/>
      <c r="R77" s="252"/>
      <c r="S77" s="49"/>
    </row>
    <row r="78" spans="1:19" ht="83.25" customHeight="1" x14ac:dyDescent="0.25">
      <c r="A78" s="175"/>
      <c r="B78" s="148" t="s">
        <v>254</v>
      </c>
      <c r="C78" s="148" t="s">
        <v>255</v>
      </c>
      <c r="D78" s="148" t="s">
        <v>256</v>
      </c>
      <c r="E78" s="148" t="s">
        <v>257</v>
      </c>
      <c r="F78" s="148" t="s">
        <v>258</v>
      </c>
      <c r="G78" s="186"/>
      <c r="H78" s="186"/>
      <c r="I78" s="49"/>
      <c r="J78" s="252"/>
      <c r="K78" s="252"/>
      <c r="L78" s="252"/>
      <c r="M78" s="252"/>
      <c r="N78" s="252"/>
      <c r="O78" s="252"/>
      <c r="P78" s="252"/>
      <c r="Q78" s="252"/>
      <c r="R78" s="252"/>
      <c r="S78" s="49"/>
    </row>
    <row r="79" spans="1:19" ht="14" x14ac:dyDescent="0.3">
      <c r="A79" s="104">
        <f>A47</f>
        <v>0</v>
      </c>
      <c r="B79" s="99"/>
      <c r="C79" s="99"/>
      <c r="D79" s="127" t="str">
        <f t="shared" ref="D79:D88" si="6">IF(C79=0,"No input",IF(C79&lt;0.5,"YES","NO"))</f>
        <v>No input</v>
      </c>
      <c r="E79" s="99"/>
      <c r="F79" s="127" t="str">
        <f t="shared" ref="F79:F88" si="7">IF(E79=0,"No input",IF(E79&lt;2,"YES","NO"))</f>
        <v>No input</v>
      </c>
      <c r="G79" s="185"/>
      <c r="H79" s="185"/>
      <c r="I79" s="49"/>
      <c r="J79" s="252"/>
      <c r="K79" s="252"/>
      <c r="L79" s="252"/>
      <c r="M79" s="252"/>
      <c r="N79" s="252"/>
      <c r="O79" s="252"/>
      <c r="P79" s="252"/>
      <c r="Q79" s="252"/>
      <c r="R79" s="252"/>
      <c r="S79" s="49"/>
    </row>
    <row r="80" spans="1:19" ht="14" x14ac:dyDescent="0.3">
      <c r="A80" s="104">
        <f t="shared" ref="A80:A88" si="8">A48</f>
        <v>0</v>
      </c>
      <c r="B80" s="99"/>
      <c r="C80" s="100"/>
      <c r="D80" s="127" t="str">
        <f t="shared" si="6"/>
        <v>No input</v>
      </c>
      <c r="E80" s="100"/>
      <c r="F80" s="127" t="str">
        <f t="shared" si="7"/>
        <v>No input</v>
      </c>
      <c r="G80" s="185"/>
      <c r="H80" s="185"/>
      <c r="I80" s="49"/>
      <c r="J80" s="252"/>
      <c r="K80" s="252"/>
      <c r="L80" s="252"/>
      <c r="M80" s="252"/>
      <c r="N80" s="252"/>
      <c r="O80" s="252"/>
      <c r="P80" s="252"/>
      <c r="Q80" s="252"/>
      <c r="R80" s="252"/>
      <c r="S80" s="49"/>
    </row>
    <row r="81" spans="1:19" ht="14" x14ac:dyDescent="0.3">
      <c r="A81" s="104">
        <f t="shared" si="8"/>
        <v>0</v>
      </c>
      <c r="B81" s="99"/>
      <c r="C81" s="100"/>
      <c r="D81" s="127" t="str">
        <f t="shared" si="6"/>
        <v>No input</v>
      </c>
      <c r="E81" s="100"/>
      <c r="F81" s="127" t="str">
        <f t="shared" si="7"/>
        <v>No input</v>
      </c>
      <c r="G81" s="185"/>
      <c r="H81" s="185"/>
      <c r="I81" s="49"/>
      <c r="J81" s="252"/>
      <c r="K81" s="252"/>
      <c r="L81" s="252"/>
      <c r="M81" s="252"/>
      <c r="N81" s="252"/>
      <c r="O81" s="252"/>
      <c r="P81" s="252"/>
      <c r="Q81" s="252"/>
      <c r="R81" s="252"/>
      <c r="S81" s="49"/>
    </row>
    <row r="82" spans="1:19" ht="14" x14ac:dyDescent="0.3">
      <c r="A82" s="104">
        <f t="shared" si="8"/>
        <v>0</v>
      </c>
      <c r="B82" s="99"/>
      <c r="C82" s="100"/>
      <c r="D82" s="127" t="str">
        <f t="shared" si="6"/>
        <v>No input</v>
      </c>
      <c r="E82" s="100"/>
      <c r="F82" s="127" t="str">
        <f t="shared" si="7"/>
        <v>No input</v>
      </c>
      <c r="G82" s="185"/>
      <c r="H82" s="185"/>
      <c r="I82" s="49"/>
      <c r="J82" s="252"/>
      <c r="K82" s="252"/>
      <c r="L82" s="252"/>
      <c r="M82" s="252"/>
      <c r="N82" s="252"/>
      <c r="O82" s="252"/>
      <c r="P82" s="252"/>
      <c r="Q82" s="252"/>
      <c r="R82" s="252"/>
      <c r="S82" s="49"/>
    </row>
    <row r="83" spans="1:19" ht="14" x14ac:dyDescent="0.3">
      <c r="A83" s="104">
        <f t="shared" si="8"/>
        <v>0</v>
      </c>
      <c r="B83" s="99"/>
      <c r="C83" s="100"/>
      <c r="D83" s="127" t="str">
        <f t="shared" si="6"/>
        <v>No input</v>
      </c>
      <c r="E83" s="100"/>
      <c r="F83" s="127" t="str">
        <f t="shared" si="7"/>
        <v>No input</v>
      </c>
      <c r="G83" s="185"/>
      <c r="H83" s="185"/>
      <c r="I83" s="49"/>
      <c r="J83" s="252"/>
      <c r="K83" s="252"/>
      <c r="L83" s="252"/>
      <c r="M83" s="252"/>
      <c r="N83" s="252"/>
      <c r="O83" s="252"/>
      <c r="P83" s="252"/>
      <c r="Q83" s="252"/>
      <c r="R83" s="252"/>
      <c r="S83" s="49"/>
    </row>
    <row r="84" spans="1:19" ht="14" x14ac:dyDescent="0.3">
      <c r="A84" s="104">
        <f t="shared" si="8"/>
        <v>0</v>
      </c>
      <c r="B84" s="99"/>
      <c r="C84" s="100"/>
      <c r="D84" s="127" t="str">
        <f t="shared" si="6"/>
        <v>No input</v>
      </c>
      <c r="E84" s="100"/>
      <c r="F84" s="127" t="str">
        <f t="shared" si="7"/>
        <v>No input</v>
      </c>
      <c r="G84" s="185"/>
      <c r="H84" s="185"/>
      <c r="I84" s="49"/>
      <c r="J84" s="252"/>
      <c r="K84" s="252"/>
      <c r="L84" s="252"/>
      <c r="M84" s="252"/>
      <c r="N84" s="252"/>
      <c r="O84" s="252"/>
      <c r="P84" s="252"/>
      <c r="Q84" s="252"/>
      <c r="R84" s="252"/>
      <c r="S84" s="49"/>
    </row>
    <row r="85" spans="1:19" ht="14" x14ac:dyDescent="0.3">
      <c r="A85" s="104">
        <f t="shared" si="8"/>
        <v>0</v>
      </c>
      <c r="B85" s="100"/>
      <c r="C85" s="100"/>
      <c r="D85" s="127" t="str">
        <f t="shared" si="6"/>
        <v>No input</v>
      </c>
      <c r="E85" s="100"/>
      <c r="F85" s="127" t="str">
        <f t="shared" si="7"/>
        <v>No input</v>
      </c>
      <c r="G85" s="185"/>
      <c r="H85" s="185"/>
      <c r="I85" s="49"/>
      <c r="J85" s="252"/>
      <c r="K85" s="252"/>
      <c r="L85" s="252"/>
      <c r="M85" s="252"/>
      <c r="N85" s="252"/>
      <c r="O85" s="252"/>
      <c r="P85" s="252"/>
      <c r="Q85" s="252"/>
      <c r="R85" s="252"/>
      <c r="S85" s="49"/>
    </row>
    <row r="86" spans="1:19" ht="14" x14ac:dyDescent="0.3">
      <c r="A86" s="104">
        <f t="shared" si="8"/>
        <v>0</v>
      </c>
      <c r="B86" s="100"/>
      <c r="C86" s="100"/>
      <c r="D86" s="127" t="str">
        <f t="shared" si="6"/>
        <v>No input</v>
      </c>
      <c r="E86" s="100"/>
      <c r="F86" s="127" t="str">
        <f t="shared" si="7"/>
        <v>No input</v>
      </c>
      <c r="G86" s="185"/>
      <c r="H86" s="185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</row>
    <row r="87" spans="1:19" ht="14" x14ac:dyDescent="0.3">
      <c r="A87" s="104">
        <f t="shared" si="8"/>
        <v>0</v>
      </c>
      <c r="B87" s="100"/>
      <c r="C87" s="100"/>
      <c r="D87" s="127" t="str">
        <f t="shared" si="6"/>
        <v>No input</v>
      </c>
      <c r="E87" s="100"/>
      <c r="F87" s="127" t="str">
        <f t="shared" si="7"/>
        <v>No input</v>
      </c>
      <c r="G87" s="185"/>
      <c r="H87" s="185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</row>
    <row r="88" spans="1:19" ht="14" x14ac:dyDescent="0.3">
      <c r="A88" s="104">
        <f t="shared" si="8"/>
        <v>0</v>
      </c>
      <c r="B88" s="100"/>
      <c r="C88" s="100"/>
      <c r="D88" s="127" t="str">
        <f t="shared" si="6"/>
        <v>No input</v>
      </c>
      <c r="E88" s="100"/>
      <c r="F88" s="127" t="str">
        <f t="shared" si="7"/>
        <v>No input</v>
      </c>
      <c r="G88" s="185"/>
      <c r="H88" s="185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</row>
    <row r="89" spans="1:19" ht="16" x14ac:dyDescent="0.4">
      <c r="A89" s="49"/>
      <c r="B89" s="67"/>
      <c r="C89" s="149" t="s">
        <v>260</v>
      </c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</row>
    <row r="90" spans="1:19" x14ac:dyDescent="0.25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</row>
    <row r="91" spans="1:19" x14ac:dyDescent="0.25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</row>
    <row r="92" spans="1:19" ht="15" customHeight="1" x14ac:dyDescent="0.3">
      <c r="A92" s="173" t="s">
        <v>28</v>
      </c>
      <c r="B92" s="262" t="s">
        <v>212</v>
      </c>
      <c r="C92" s="263"/>
      <c r="D92" s="263"/>
      <c r="E92" s="263"/>
      <c r="F92" s="263"/>
      <c r="G92" s="263"/>
      <c r="H92" s="263"/>
      <c r="I92" s="263"/>
      <c r="J92" s="263"/>
      <c r="K92" s="263"/>
      <c r="L92" s="263"/>
      <c r="M92" s="263"/>
      <c r="N92" s="263"/>
      <c r="O92" s="263"/>
      <c r="P92" s="263"/>
      <c r="Q92" s="264"/>
      <c r="R92" s="256" t="s">
        <v>202</v>
      </c>
      <c r="S92" s="257"/>
    </row>
    <row r="93" spans="1:19" ht="15.75" customHeight="1" x14ac:dyDescent="0.3">
      <c r="A93" s="174"/>
      <c r="B93" s="267" t="s">
        <v>44</v>
      </c>
      <c r="C93" s="253" t="s">
        <v>261</v>
      </c>
      <c r="D93" s="254"/>
      <c r="E93" s="254"/>
      <c r="F93" s="254"/>
      <c r="G93" s="255"/>
      <c r="H93" s="184" t="s">
        <v>49</v>
      </c>
      <c r="I93" s="182" t="s">
        <v>160</v>
      </c>
      <c r="J93" s="269" t="s">
        <v>6</v>
      </c>
      <c r="K93" s="269"/>
      <c r="L93" s="269"/>
      <c r="M93" s="269"/>
      <c r="N93" s="179" t="s">
        <v>7</v>
      </c>
      <c r="O93" s="180"/>
      <c r="P93" s="180"/>
      <c r="Q93" s="181"/>
      <c r="R93" s="258"/>
      <c r="S93" s="259"/>
    </row>
    <row r="94" spans="1:19" ht="69" x14ac:dyDescent="0.4">
      <c r="A94" s="175"/>
      <c r="B94" s="268"/>
      <c r="C94" s="150" t="s">
        <v>81</v>
      </c>
      <c r="D94" s="64" t="s">
        <v>45</v>
      </c>
      <c r="E94" s="64" t="s">
        <v>46</v>
      </c>
      <c r="F94" s="64" t="s">
        <v>47</v>
      </c>
      <c r="G94" s="64" t="s">
        <v>65</v>
      </c>
      <c r="H94" s="184"/>
      <c r="I94" s="183"/>
      <c r="J94" s="64" t="s">
        <v>184</v>
      </c>
      <c r="K94" s="64" t="s">
        <v>92</v>
      </c>
      <c r="L94" s="64" t="s">
        <v>262</v>
      </c>
      <c r="M94" s="64" t="s">
        <v>263</v>
      </c>
      <c r="N94" s="151" t="s">
        <v>264</v>
      </c>
      <c r="O94" s="151" t="s">
        <v>265</v>
      </c>
      <c r="P94" s="151" t="s">
        <v>266</v>
      </c>
      <c r="Q94" s="64" t="s">
        <v>267</v>
      </c>
      <c r="R94" s="260"/>
      <c r="S94" s="261"/>
    </row>
    <row r="95" spans="1:19" ht="14" x14ac:dyDescent="0.3">
      <c r="A95" s="104">
        <f>A32</f>
        <v>0</v>
      </c>
      <c r="B95" s="152"/>
      <c r="C95" s="153" t="s">
        <v>126</v>
      </c>
      <c r="D95" s="152"/>
      <c r="E95" s="152"/>
      <c r="F95" s="152"/>
      <c r="G95" s="152"/>
      <c r="H95" s="152"/>
      <c r="I95" s="152"/>
      <c r="J95" s="152"/>
      <c r="K95" s="152"/>
      <c r="L95" s="152"/>
      <c r="M95" s="154" t="str">
        <f t="shared" ref="M95:M104" si="9">IF(L95=0,"No input",IF(L95&gt;=J32,"YES","NO"))</f>
        <v>No input</v>
      </c>
      <c r="N95" s="152"/>
      <c r="O95" s="152"/>
      <c r="P95" s="152"/>
      <c r="Q95" s="154" t="str">
        <f t="shared" ref="Q95:Q104" si="10">IF(P95=0,"No input",IF(P95&gt;=J32,"YES","NO"))</f>
        <v>No input</v>
      </c>
      <c r="R95" s="177"/>
      <c r="S95" s="178"/>
    </row>
    <row r="96" spans="1:19" ht="14" x14ac:dyDescent="0.3">
      <c r="A96" s="104">
        <f t="shared" ref="A96:A104" si="11">A33</f>
        <v>0</v>
      </c>
      <c r="B96" s="152"/>
      <c r="C96" s="153" t="s">
        <v>126</v>
      </c>
      <c r="D96" s="152"/>
      <c r="E96" s="152"/>
      <c r="F96" s="152"/>
      <c r="G96" s="152"/>
      <c r="H96" s="152"/>
      <c r="I96" s="152"/>
      <c r="J96" s="152"/>
      <c r="K96" s="152"/>
      <c r="L96" s="152"/>
      <c r="M96" s="154" t="str">
        <f t="shared" si="9"/>
        <v>No input</v>
      </c>
      <c r="N96" s="152"/>
      <c r="O96" s="152"/>
      <c r="P96" s="152"/>
      <c r="Q96" s="154" t="str">
        <f t="shared" si="10"/>
        <v>No input</v>
      </c>
      <c r="R96" s="177"/>
      <c r="S96" s="178"/>
    </row>
    <row r="97" spans="1:19" ht="14" x14ac:dyDescent="0.3">
      <c r="A97" s="104">
        <f t="shared" si="11"/>
        <v>0</v>
      </c>
      <c r="B97" s="152"/>
      <c r="C97" s="153" t="s">
        <v>126</v>
      </c>
      <c r="D97" s="152"/>
      <c r="E97" s="152"/>
      <c r="F97" s="152"/>
      <c r="G97" s="152"/>
      <c r="H97" s="152"/>
      <c r="I97" s="152"/>
      <c r="J97" s="152"/>
      <c r="K97" s="152"/>
      <c r="L97" s="152"/>
      <c r="M97" s="154" t="str">
        <f t="shared" si="9"/>
        <v>No input</v>
      </c>
      <c r="N97" s="152"/>
      <c r="O97" s="152"/>
      <c r="P97" s="152"/>
      <c r="Q97" s="154" t="str">
        <f t="shared" si="10"/>
        <v>No input</v>
      </c>
      <c r="R97" s="177"/>
      <c r="S97" s="178"/>
    </row>
    <row r="98" spans="1:19" ht="14" x14ac:dyDescent="0.3">
      <c r="A98" s="104">
        <f t="shared" si="11"/>
        <v>0</v>
      </c>
      <c r="B98" s="152"/>
      <c r="C98" s="153" t="s">
        <v>126</v>
      </c>
      <c r="D98" s="152"/>
      <c r="E98" s="152"/>
      <c r="F98" s="152"/>
      <c r="G98" s="152"/>
      <c r="H98" s="152"/>
      <c r="I98" s="152"/>
      <c r="J98" s="152"/>
      <c r="K98" s="152"/>
      <c r="L98" s="152"/>
      <c r="M98" s="154" t="str">
        <f t="shared" si="9"/>
        <v>No input</v>
      </c>
      <c r="N98" s="152"/>
      <c r="O98" s="152"/>
      <c r="P98" s="152"/>
      <c r="Q98" s="154" t="str">
        <f t="shared" si="10"/>
        <v>No input</v>
      </c>
      <c r="R98" s="177"/>
      <c r="S98" s="178"/>
    </row>
    <row r="99" spans="1:19" ht="14" x14ac:dyDescent="0.3">
      <c r="A99" s="104">
        <f t="shared" si="11"/>
        <v>0</v>
      </c>
      <c r="B99" s="152"/>
      <c r="C99" s="153" t="s">
        <v>126</v>
      </c>
      <c r="D99" s="152"/>
      <c r="E99" s="152"/>
      <c r="F99" s="152"/>
      <c r="G99" s="152"/>
      <c r="H99" s="152"/>
      <c r="I99" s="152"/>
      <c r="J99" s="152"/>
      <c r="K99" s="152"/>
      <c r="L99" s="152"/>
      <c r="M99" s="154" t="str">
        <f t="shared" si="9"/>
        <v>No input</v>
      </c>
      <c r="N99" s="152"/>
      <c r="O99" s="152"/>
      <c r="P99" s="152"/>
      <c r="Q99" s="154" t="str">
        <f t="shared" si="10"/>
        <v>No input</v>
      </c>
      <c r="R99" s="177"/>
      <c r="S99" s="178"/>
    </row>
    <row r="100" spans="1:19" ht="14" x14ac:dyDescent="0.3">
      <c r="A100" s="104">
        <f t="shared" si="11"/>
        <v>0</v>
      </c>
      <c r="B100" s="152"/>
      <c r="C100" s="153" t="s">
        <v>126</v>
      </c>
      <c r="D100" s="152"/>
      <c r="E100" s="152"/>
      <c r="F100" s="152"/>
      <c r="G100" s="152"/>
      <c r="H100" s="152"/>
      <c r="I100" s="152"/>
      <c r="J100" s="152"/>
      <c r="K100" s="152"/>
      <c r="L100" s="152"/>
      <c r="M100" s="154" t="str">
        <f t="shared" si="9"/>
        <v>No input</v>
      </c>
      <c r="N100" s="152"/>
      <c r="O100" s="152"/>
      <c r="P100" s="152"/>
      <c r="Q100" s="154" t="str">
        <f t="shared" si="10"/>
        <v>No input</v>
      </c>
      <c r="R100" s="177"/>
      <c r="S100" s="178"/>
    </row>
    <row r="101" spans="1:19" ht="14" x14ac:dyDescent="0.3">
      <c r="A101" s="104">
        <f t="shared" si="11"/>
        <v>0</v>
      </c>
      <c r="B101" s="152"/>
      <c r="C101" s="153" t="s">
        <v>126</v>
      </c>
      <c r="D101" s="152"/>
      <c r="E101" s="152"/>
      <c r="F101" s="152"/>
      <c r="G101" s="152"/>
      <c r="H101" s="152"/>
      <c r="I101" s="152"/>
      <c r="J101" s="152"/>
      <c r="K101" s="152"/>
      <c r="L101" s="152"/>
      <c r="M101" s="154" t="str">
        <f t="shared" si="9"/>
        <v>No input</v>
      </c>
      <c r="N101" s="152"/>
      <c r="O101" s="152"/>
      <c r="P101" s="152"/>
      <c r="Q101" s="154" t="str">
        <f t="shared" si="10"/>
        <v>No input</v>
      </c>
      <c r="R101" s="177"/>
      <c r="S101" s="178"/>
    </row>
    <row r="102" spans="1:19" ht="14" x14ac:dyDescent="0.3">
      <c r="A102" s="104">
        <f t="shared" si="11"/>
        <v>0</v>
      </c>
      <c r="B102" s="152"/>
      <c r="C102" s="153" t="s">
        <v>126</v>
      </c>
      <c r="D102" s="152"/>
      <c r="E102" s="152"/>
      <c r="F102" s="152"/>
      <c r="G102" s="152"/>
      <c r="H102" s="152"/>
      <c r="I102" s="152"/>
      <c r="J102" s="152"/>
      <c r="K102" s="152"/>
      <c r="L102" s="152"/>
      <c r="M102" s="154" t="str">
        <f t="shared" si="9"/>
        <v>No input</v>
      </c>
      <c r="N102" s="152"/>
      <c r="O102" s="152"/>
      <c r="P102" s="152"/>
      <c r="Q102" s="154" t="str">
        <f t="shared" si="10"/>
        <v>No input</v>
      </c>
      <c r="R102" s="177"/>
      <c r="S102" s="178"/>
    </row>
    <row r="103" spans="1:19" ht="14" x14ac:dyDescent="0.3">
      <c r="A103" s="104">
        <f t="shared" si="11"/>
        <v>0</v>
      </c>
      <c r="B103" s="152"/>
      <c r="C103" s="153" t="s">
        <v>126</v>
      </c>
      <c r="D103" s="152"/>
      <c r="E103" s="152"/>
      <c r="F103" s="152"/>
      <c r="G103" s="152"/>
      <c r="H103" s="152"/>
      <c r="I103" s="152"/>
      <c r="J103" s="152"/>
      <c r="K103" s="152"/>
      <c r="L103" s="152"/>
      <c r="M103" s="154" t="str">
        <f t="shared" si="9"/>
        <v>No input</v>
      </c>
      <c r="N103" s="152"/>
      <c r="O103" s="152"/>
      <c r="P103" s="152"/>
      <c r="Q103" s="154" t="str">
        <f t="shared" si="10"/>
        <v>No input</v>
      </c>
      <c r="R103" s="177"/>
      <c r="S103" s="178"/>
    </row>
    <row r="104" spans="1:19" ht="14" x14ac:dyDescent="0.3">
      <c r="A104" s="104">
        <f t="shared" si="11"/>
        <v>0</v>
      </c>
      <c r="B104" s="152"/>
      <c r="C104" s="153" t="s">
        <v>126</v>
      </c>
      <c r="D104" s="152"/>
      <c r="E104" s="152"/>
      <c r="F104" s="152"/>
      <c r="G104" s="152"/>
      <c r="H104" s="152"/>
      <c r="I104" s="152"/>
      <c r="J104" s="152"/>
      <c r="K104" s="152"/>
      <c r="L104" s="152"/>
      <c r="M104" s="154" t="str">
        <f t="shared" si="9"/>
        <v>No input</v>
      </c>
      <c r="N104" s="152"/>
      <c r="O104" s="152"/>
      <c r="P104" s="152"/>
      <c r="Q104" s="154" t="str">
        <f t="shared" si="10"/>
        <v>No input</v>
      </c>
      <c r="R104" s="177"/>
      <c r="S104" s="178"/>
    </row>
    <row r="105" spans="1:19" ht="16" x14ac:dyDescent="0.4">
      <c r="A105" s="49"/>
      <c r="B105" s="149"/>
      <c r="C105" s="149"/>
      <c r="D105" s="149"/>
      <c r="E105" s="155"/>
      <c r="F105" s="155"/>
      <c r="G105" s="155"/>
      <c r="H105" s="155"/>
      <c r="I105" s="155"/>
      <c r="J105" s="155"/>
      <c r="K105" s="155"/>
      <c r="L105" s="155"/>
      <c r="M105" s="149" t="s">
        <v>268</v>
      </c>
      <c r="N105" s="155"/>
      <c r="O105" s="155"/>
      <c r="P105" s="155"/>
      <c r="Q105" s="155"/>
      <c r="R105" s="193"/>
      <c r="S105" s="194"/>
    </row>
    <row r="106" spans="1:19" x14ac:dyDescent="0.25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138"/>
      <c r="S106" s="139"/>
    </row>
    <row r="107" spans="1:19" ht="13" x14ac:dyDescent="0.3">
      <c r="A107" s="156" t="s">
        <v>213</v>
      </c>
      <c r="B107" s="155"/>
      <c r="C107" s="155"/>
      <c r="D107" s="155"/>
      <c r="E107" s="155"/>
      <c r="F107" s="156"/>
      <c r="G107" s="155"/>
      <c r="H107" s="155"/>
      <c r="I107" s="155"/>
      <c r="J107" s="155"/>
      <c r="K107" s="155"/>
      <c r="L107" s="155"/>
      <c r="M107" s="155"/>
      <c r="N107" s="155"/>
      <c r="O107" s="155"/>
      <c r="P107" s="155"/>
      <c r="Q107" s="155"/>
      <c r="R107" s="155"/>
      <c r="S107" s="155"/>
    </row>
    <row r="108" spans="1:19" ht="13" x14ac:dyDescent="0.3">
      <c r="A108" s="156"/>
      <c r="B108" s="155"/>
      <c r="C108" s="155"/>
      <c r="D108" s="155"/>
      <c r="E108" s="155"/>
      <c r="F108" s="156"/>
      <c r="G108" s="155"/>
      <c r="H108" s="155"/>
      <c r="I108" s="155"/>
      <c r="J108" s="155"/>
      <c r="K108" s="155"/>
      <c r="L108" s="155"/>
      <c r="M108" s="155"/>
      <c r="N108" s="155"/>
      <c r="O108" s="155"/>
      <c r="P108" s="155"/>
      <c r="Q108" s="155"/>
      <c r="R108" s="155"/>
      <c r="S108" s="155"/>
    </row>
    <row r="109" spans="1:19" ht="13" x14ac:dyDescent="0.3">
      <c r="A109" s="265" t="s">
        <v>214</v>
      </c>
      <c r="B109" s="265"/>
      <c r="C109" s="266" t="s">
        <v>126</v>
      </c>
      <c r="D109" s="266"/>
      <c r="E109" s="155"/>
      <c r="F109" s="155"/>
      <c r="G109" s="155"/>
      <c r="H109" s="155"/>
      <c r="I109" s="155"/>
      <c r="J109" s="155"/>
      <c r="K109" s="155"/>
      <c r="L109" s="155"/>
      <c r="M109" s="155"/>
      <c r="N109" s="155"/>
      <c r="O109" s="155"/>
      <c r="P109" s="155"/>
      <c r="Q109" s="155"/>
      <c r="R109" s="155"/>
      <c r="S109" s="155"/>
    </row>
    <row r="110" spans="1:19" ht="15" customHeight="1" x14ac:dyDescent="0.25">
      <c r="A110" s="187" t="s">
        <v>28</v>
      </c>
      <c r="B110" s="190"/>
      <c r="C110" s="190"/>
      <c r="D110" s="190"/>
      <c r="E110" s="190"/>
      <c r="F110" s="190"/>
      <c r="G110" s="190"/>
      <c r="H110" s="190"/>
      <c r="I110" s="190"/>
      <c r="J110" s="190"/>
      <c r="K110" s="190"/>
      <c r="L110" s="190"/>
      <c r="M110" s="190"/>
      <c r="N110" s="190"/>
      <c r="O110" s="190"/>
      <c r="P110" s="190"/>
      <c r="Q110" s="187" t="s">
        <v>269</v>
      </c>
      <c r="R110" s="172" t="s">
        <v>270</v>
      </c>
      <c r="S110" s="176" t="s">
        <v>202</v>
      </c>
    </row>
    <row r="111" spans="1:19" x14ac:dyDescent="0.25">
      <c r="A111" s="188"/>
      <c r="B111" s="191"/>
      <c r="C111" s="191"/>
      <c r="D111" s="191"/>
      <c r="E111" s="191"/>
      <c r="F111" s="191"/>
      <c r="G111" s="191"/>
      <c r="H111" s="191"/>
      <c r="I111" s="191"/>
      <c r="J111" s="191"/>
      <c r="K111" s="191"/>
      <c r="L111" s="191"/>
      <c r="M111" s="191"/>
      <c r="N111" s="191"/>
      <c r="O111" s="191"/>
      <c r="P111" s="191"/>
      <c r="Q111" s="188"/>
      <c r="R111" s="172"/>
      <c r="S111" s="176"/>
    </row>
    <row r="112" spans="1:19" x14ac:dyDescent="0.25">
      <c r="A112" s="189"/>
      <c r="B112" s="192"/>
      <c r="C112" s="192"/>
      <c r="D112" s="192"/>
      <c r="E112" s="192"/>
      <c r="F112" s="192"/>
      <c r="G112" s="192"/>
      <c r="H112" s="192"/>
      <c r="I112" s="192"/>
      <c r="J112" s="192"/>
      <c r="K112" s="192"/>
      <c r="L112" s="192"/>
      <c r="M112" s="192"/>
      <c r="N112" s="192"/>
      <c r="O112" s="192"/>
      <c r="P112" s="192"/>
      <c r="Q112" s="189"/>
      <c r="R112" s="172"/>
      <c r="S112" s="176"/>
    </row>
    <row r="113" spans="1:19" ht="14" x14ac:dyDescent="0.3">
      <c r="A113" s="157">
        <f>A32</f>
        <v>0</v>
      </c>
      <c r="B113" s="158"/>
      <c r="C113" s="158"/>
      <c r="D113" s="158"/>
      <c r="E113" s="158"/>
      <c r="F113" s="158"/>
      <c r="G113" s="158"/>
      <c r="H113" s="158"/>
      <c r="I113" s="158"/>
      <c r="J113" s="158"/>
      <c r="K113" s="158"/>
      <c r="L113" s="158"/>
      <c r="M113" s="158"/>
      <c r="N113" s="158"/>
      <c r="O113" s="158"/>
      <c r="P113" s="158"/>
      <c r="Q113" s="152"/>
      <c r="R113" s="154" t="str">
        <f t="shared" ref="R113:R122" si="12">IF(Q113=0,"No input",IF(Q113&gt;=J32,"YES","NO"))</f>
        <v>No input</v>
      </c>
      <c r="S113" s="164"/>
    </row>
    <row r="114" spans="1:19" ht="14" x14ac:dyDescent="0.3">
      <c r="A114" s="157">
        <f t="shared" ref="A114:A122" si="13">A33</f>
        <v>0</v>
      </c>
      <c r="B114" s="158"/>
      <c r="C114" s="158"/>
      <c r="D114" s="158"/>
      <c r="E114" s="158"/>
      <c r="F114" s="158"/>
      <c r="G114" s="158"/>
      <c r="H114" s="158"/>
      <c r="I114" s="158"/>
      <c r="J114" s="158"/>
      <c r="K114" s="158"/>
      <c r="L114" s="158"/>
      <c r="M114" s="158"/>
      <c r="N114" s="158"/>
      <c r="O114" s="158"/>
      <c r="P114" s="158"/>
      <c r="Q114" s="152"/>
      <c r="R114" s="154" t="str">
        <f t="shared" si="12"/>
        <v>No input</v>
      </c>
      <c r="S114" s="164"/>
    </row>
    <row r="115" spans="1:19" ht="14" x14ac:dyDescent="0.3">
      <c r="A115" s="157">
        <f t="shared" si="13"/>
        <v>0</v>
      </c>
      <c r="B115" s="158"/>
      <c r="C115" s="158"/>
      <c r="D115" s="158"/>
      <c r="E115" s="158"/>
      <c r="F115" s="158"/>
      <c r="G115" s="158"/>
      <c r="H115" s="158"/>
      <c r="I115" s="158"/>
      <c r="J115" s="158"/>
      <c r="K115" s="158"/>
      <c r="L115" s="158"/>
      <c r="M115" s="158"/>
      <c r="N115" s="158"/>
      <c r="O115" s="158"/>
      <c r="P115" s="158"/>
      <c r="Q115" s="152"/>
      <c r="R115" s="154" t="str">
        <f t="shared" si="12"/>
        <v>No input</v>
      </c>
      <c r="S115" s="164"/>
    </row>
    <row r="116" spans="1:19" ht="14" x14ac:dyDescent="0.3">
      <c r="A116" s="157">
        <f t="shared" si="13"/>
        <v>0</v>
      </c>
      <c r="B116" s="158"/>
      <c r="C116" s="158"/>
      <c r="D116" s="158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2"/>
      <c r="R116" s="154" t="str">
        <f t="shared" si="12"/>
        <v>No input</v>
      </c>
      <c r="S116" s="164"/>
    </row>
    <row r="117" spans="1:19" ht="14" x14ac:dyDescent="0.3">
      <c r="A117" s="157">
        <f t="shared" si="13"/>
        <v>0</v>
      </c>
      <c r="B117" s="158"/>
      <c r="C117" s="158"/>
      <c r="D117" s="158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2"/>
      <c r="R117" s="154" t="str">
        <f t="shared" si="12"/>
        <v>No input</v>
      </c>
      <c r="S117" s="164"/>
    </row>
    <row r="118" spans="1:19" ht="14" x14ac:dyDescent="0.3">
      <c r="A118" s="157">
        <f t="shared" si="13"/>
        <v>0</v>
      </c>
      <c r="B118" s="158"/>
      <c r="C118" s="158"/>
      <c r="D118" s="158"/>
      <c r="E118" s="158"/>
      <c r="F118" s="158"/>
      <c r="G118" s="158"/>
      <c r="H118" s="158"/>
      <c r="I118" s="158"/>
      <c r="J118" s="158"/>
      <c r="K118" s="158"/>
      <c r="L118" s="158"/>
      <c r="M118" s="158"/>
      <c r="N118" s="158"/>
      <c r="O118" s="158"/>
      <c r="P118" s="158"/>
      <c r="Q118" s="152"/>
      <c r="R118" s="154" t="str">
        <f t="shared" si="12"/>
        <v>No input</v>
      </c>
      <c r="S118" s="164"/>
    </row>
    <row r="119" spans="1:19" ht="14" x14ac:dyDescent="0.3">
      <c r="A119" s="157">
        <f t="shared" si="13"/>
        <v>0</v>
      </c>
      <c r="B119" s="158"/>
      <c r="C119" s="158"/>
      <c r="D119" s="158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2"/>
      <c r="R119" s="154" t="str">
        <f t="shared" si="12"/>
        <v>No input</v>
      </c>
      <c r="S119" s="164"/>
    </row>
    <row r="120" spans="1:19" ht="14" x14ac:dyDescent="0.3">
      <c r="A120" s="157">
        <f t="shared" si="13"/>
        <v>0</v>
      </c>
      <c r="B120" s="158"/>
      <c r="C120" s="158"/>
      <c r="D120" s="158"/>
      <c r="E120" s="158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2"/>
      <c r="R120" s="154" t="str">
        <f t="shared" si="12"/>
        <v>No input</v>
      </c>
      <c r="S120" s="164"/>
    </row>
    <row r="121" spans="1:19" ht="14" x14ac:dyDescent="0.3">
      <c r="A121" s="157">
        <f t="shared" si="13"/>
        <v>0</v>
      </c>
      <c r="B121" s="158"/>
      <c r="C121" s="158"/>
      <c r="D121" s="158"/>
      <c r="E121" s="158"/>
      <c r="F121" s="158"/>
      <c r="G121" s="158"/>
      <c r="H121" s="158"/>
      <c r="I121" s="158"/>
      <c r="J121" s="158"/>
      <c r="K121" s="158"/>
      <c r="L121" s="158"/>
      <c r="M121" s="158"/>
      <c r="N121" s="158"/>
      <c r="O121" s="158"/>
      <c r="P121" s="158"/>
      <c r="Q121" s="152"/>
      <c r="R121" s="154" t="str">
        <f t="shared" si="12"/>
        <v>No input</v>
      </c>
      <c r="S121" s="164"/>
    </row>
    <row r="122" spans="1:19" ht="14" x14ac:dyDescent="0.3">
      <c r="A122" s="157">
        <f t="shared" si="13"/>
        <v>0</v>
      </c>
      <c r="B122" s="158"/>
      <c r="C122" s="158"/>
      <c r="D122" s="158"/>
      <c r="E122" s="158"/>
      <c r="F122" s="158"/>
      <c r="G122" s="158"/>
      <c r="H122" s="158"/>
      <c r="I122" s="158"/>
      <c r="J122" s="158"/>
      <c r="K122" s="158"/>
      <c r="L122" s="158"/>
      <c r="M122" s="158"/>
      <c r="N122" s="158"/>
      <c r="O122" s="158"/>
      <c r="P122" s="158"/>
      <c r="Q122" s="152"/>
      <c r="R122" s="154" t="str">
        <f t="shared" si="12"/>
        <v>No input</v>
      </c>
      <c r="S122" s="164"/>
    </row>
    <row r="123" spans="1:19" ht="16" x14ac:dyDescent="0.4">
      <c r="A123" s="155" t="s">
        <v>203</v>
      </c>
      <c r="B123" s="155"/>
      <c r="C123" s="155"/>
      <c r="D123" s="155"/>
      <c r="E123" s="155"/>
      <c r="F123" s="155"/>
      <c r="G123" s="155"/>
      <c r="H123" s="155"/>
      <c r="I123" s="155"/>
      <c r="J123" s="155"/>
      <c r="K123" s="155"/>
      <c r="L123" s="155"/>
      <c r="M123" s="155"/>
      <c r="N123" s="155"/>
      <c r="O123" s="155"/>
      <c r="P123" s="155"/>
      <c r="Q123" s="155"/>
      <c r="R123" s="149" t="s">
        <v>268</v>
      </c>
      <c r="S123" s="155"/>
    </row>
    <row r="124" spans="1:19" x14ac:dyDescent="0.25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</row>
  </sheetData>
  <sheetProtection algorithmName="SHA-512" hashValue="siPL4K6cggAq3MJAkFhYzXAKZqw46zNIrdN/pVQ/xfpsUtNvkjq98keuvf8B5kSAoi5w1UODO+K1fdGk0UIYqw==" saltValue="T5EEcuM82yYFrUYqa5z14g==" spinCount="100000" sheet="1" objects="1" scenarios="1"/>
  <mergeCells count="120">
    <mergeCell ref="Q60:R62"/>
    <mergeCell ref="Q33:S33"/>
    <mergeCell ref="Q34:S34"/>
    <mergeCell ref="Q35:S35"/>
    <mergeCell ref="Q36:S36"/>
    <mergeCell ref="Q37:S37"/>
    <mergeCell ref="Q38:S38"/>
    <mergeCell ref="Q39:S39"/>
    <mergeCell ref="Q40:S40"/>
    <mergeCell ref="Q41:S41"/>
    <mergeCell ref="A60:A62"/>
    <mergeCell ref="B76:F77"/>
    <mergeCell ref="J76:R85"/>
    <mergeCell ref="C93:G93"/>
    <mergeCell ref="R92:S94"/>
    <mergeCell ref="M110:M112"/>
    <mergeCell ref="A92:A94"/>
    <mergeCell ref="A110:A112"/>
    <mergeCell ref="B92:Q92"/>
    <mergeCell ref="G86:H86"/>
    <mergeCell ref="A109:B109"/>
    <mergeCell ref="C109:D109"/>
    <mergeCell ref="B93:B94"/>
    <mergeCell ref="G87:H87"/>
    <mergeCell ref="G88:H88"/>
    <mergeCell ref="J110:J112"/>
    <mergeCell ref="K110:K112"/>
    <mergeCell ref="L110:L112"/>
    <mergeCell ref="J93:M93"/>
    <mergeCell ref="O110:O112"/>
    <mergeCell ref="P110:P112"/>
    <mergeCell ref="Q71:R71"/>
    <mergeCell ref="Q72:R72"/>
    <mergeCell ref="N110:N112"/>
    <mergeCell ref="A1:S1"/>
    <mergeCell ref="B44:F45"/>
    <mergeCell ref="B29:G30"/>
    <mergeCell ref="G45:K45"/>
    <mergeCell ref="L45:R45"/>
    <mergeCell ref="G44:R44"/>
    <mergeCell ref="C27:L27"/>
    <mergeCell ref="M27:N27"/>
    <mergeCell ref="C24:R24"/>
    <mergeCell ref="C25:R25"/>
    <mergeCell ref="C26:R26"/>
    <mergeCell ref="B8:E8"/>
    <mergeCell ref="D5:J5"/>
    <mergeCell ref="K5:M5"/>
    <mergeCell ref="B9:K13"/>
    <mergeCell ref="M8:O14"/>
    <mergeCell ref="A29:A31"/>
    <mergeCell ref="A44:A46"/>
    <mergeCell ref="N5:P5"/>
    <mergeCell ref="B6:C6"/>
    <mergeCell ref="M7:O7"/>
    <mergeCell ref="B3:C3"/>
    <mergeCell ref="D3:J3"/>
    <mergeCell ref="K3:M3"/>
    <mergeCell ref="R99:S99"/>
    <mergeCell ref="R100:S100"/>
    <mergeCell ref="R101:S101"/>
    <mergeCell ref="R105:S105"/>
    <mergeCell ref="N3:O3"/>
    <mergeCell ref="B4:C4"/>
    <mergeCell ref="D4:J4"/>
    <mergeCell ref="K4:M4"/>
    <mergeCell ref="N4:P4"/>
    <mergeCell ref="S44:S46"/>
    <mergeCell ref="B19:K19"/>
    <mergeCell ref="B17:G17"/>
    <mergeCell ref="B15:G15"/>
    <mergeCell ref="B16:G16"/>
    <mergeCell ref="N15:O15"/>
    <mergeCell ref="N16:O16"/>
    <mergeCell ref="B18:K18"/>
    <mergeCell ref="Q7:R7"/>
    <mergeCell ref="Q8:R8"/>
    <mergeCell ref="B60:P61"/>
    <mergeCell ref="H29:L30"/>
    <mergeCell ref="M29:P30"/>
    <mergeCell ref="Q29:S31"/>
    <mergeCell ref="Q32:S32"/>
    <mergeCell ref="C110:C112"/>
    <mergeCell ref="D110:D112"/>
    <mergeCell ref="E110:E112"/>
    <mergeCell ref="F110:F112"/>
    <mergeCell ref="G110:G112"/>
    <mergeCell ref="H110:H112"/>
    <mergeCell ref="I110:I112"/>
    <mergeCell ref="G79:H79"/>
    <mergeCell ref="G80:H80"/>
    <mergeCell ref="G81:H81"/>
    <mergeCell ref="G82:H82"/>
    <mergeCell ref="G83:H83"/>
    <mergeCell ref="G84:H84"/>
    <mergeCell ref="G85:H85"/>
    <mergeCell ref="R110:R112"/>
    <mergeCell ref="A76:A78"/>
    <mergeCell ref="S110:S112"/>
    <mergeCell ref="R97:S97"/>
    <mergeCell ref="N93:Q93"/>
    <mergeCell ref="I93:I94"/>
    <mergeCell ref="H93:H94"/>
    <mergeCell ref="Q63:R63"/>
    <mergeCell ref="Q64:R64"/>
    <mergeCell ref="Q65:R65"/>
    <mergeCell ref="Q66:R66"/>
    <mergeCell ref="Q67:R67"/>
    <mergeCell ref="Q68:R68"/>
    <mergeCell ref="Q69:R69"/>
    <mergeCell ref="Q70:R70"/>
    <mergeCell ref="R98:S98"/>
    <mergeCell ref="R95:S95"/>
    <mergeCell ref="R96:S96"/>
    <mergeCell ref="G76:H78"/>
    <mergeCell ref="R102:S102"/>
    <mergeCell ref="R103:S103"/>
    <mergeCell ref="R104:S104"/>
    <mergeCell ref="Q110:Q112"/>
    <mergeCell ref="B110:B112"/>
  </mergeCells>
  <phoneticPr fontId="21" type="noConversion"/>
  <conditionalFormatting sqref="D79:D88">
    <cfRule type="cellIs" dxfId="82" priority="18" operator="equal">
      <formula>"NO"</formula>
    </cfRule>
  </conditionalFormatting>
  <conditionalFormatting sqref="F79:F88">
    <cfRule type="cellIs" dxfId="81" priority="17" operator="equal">
      <formula>"NO"</formula>
    </cfRule>
  </conditionalFormatting>
  <conditionalFormatting sqref="G47:G58">
    <cfRule type="cellIs" dxfId="80" priority="11" operator="equal">
      <formula>"NO"</formula>
    </cfRule>
  </conditionalFormatting>
  <conditionalFormatting sqref="I63:I72">
    <cfRule type="cellIs" dxfId="79" priority="9" operator="equal">
      <formula>"NO"</formula>
    </cfRule>
  </conditionalFormatting>
  <conditionalFormatting sqref="K47:L56">
    <cfRule type="cellIs" dxfId="78" priority="10" operator="equal">
      <formula>"NO"</formula>
    </cfRule>
  </conditionalFormatting>
  <conditionalFormatting sqref="M57:M58 L73 I74 K74">
    <cfRule type="cellIs" dxfId="77" priority="158" operator="equal">
      <formula>"NO"</formula>
    </cfRule>
  </conditionalFormatting>
  <conditionalFormatting sqref="M63:M72">
    <cfRule type="cellIs" dxfId="76" priority="8" operator="equal">
      <formula>"NO"</formula>
    </cfRule>
  </conditionalFormatting>
  <conditionalFormatting sqref="M95:M104">
    <cfRule type="cellIs" dxfId="75" priority="148" operator="equal">
      <formula>"NO"</formula>
    </cfRule>
  </conditionalFormatting>
  <conditionalFormatting sqref="N63:N73">
    <cfRule type="cellIs" dxfId="74" priority="7" operator="equal">
      <formula>"NO"</formula>
    </cfRule>
  </conditionalFormatting>
  <conditionalFormatting sqref="O63:P72">
    <cfRule type="cellIs" dxfId="73" priority="1" operator="equal">
      <formula>"NO"</formula>
    </cfRule>
  </conditionalFormatting>
  <conditionalFormatting sqref="P32:P41">
    <cfRule type="cellIs" dxfId="72" priority="19" operator="equal">
      <formula>"NO"</formula>
    </cfRule>
  </conditionalFormatting>
  <conditionalFormatting sqref="Q95:Q104">
    <cfRule type="cellIs" dxfId="71" priority="146" operator="equal">
      <formula>"NO"</formula>
    </cfRule>
  </conditionalFormatting>
  <conditionalFormatting sqref="R47:R56">
    <cfRule type="cellIs" dxfId="70" priority="21" operator="equal">
      <formula>"NO"</formula>
    </cfRule>
  </conditionalFormatting>
  <conditionalFormatting sqref="R113:R122">
    <cfRule type="cellIs" dxfId="69" priority="144" operator="equal">
      <formula>"NO"</formula>
    </cfRule>
  </conditionalFormatting>
  <hyperlinks>
    <hyperlink ref="M27:N27" r:id="rId1" display="Link to Download" xr:uid="{E9642215-BA9E-424A-A242-262587EF1C77}"/>
  </hyperlinks>
  <pageMargins left="0.7" right="0.7" top="0.75" bottom="0.75" header="0.3" footer="0.3"/>
  <pageSetup paperSize="9" orientation="portrait" r:id="rId2"/>
  <headerFooter>
    <oddFooter>Page &amp;P of &amp;N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6BFACE6-8288-4A74-9DE1-4FB735D94A05}">
          <x14:formula1>
            <xm:f>'For inputlist'!$A$2:$A$5</xm:f>
          </x14:formula1>
          <xm:sqref>C95:C104</xm:sqref>
        </x14:dataValidation>
        <x14:dataValidation type="list" allowBlank="1" showInputMessage="1" showErrorMessage="1" xr:uid="{E3959AA8-4CFF-4E2F-B664-05A72D43DEAD}">
          <x14:formula1>
            <xm:f>'For inputlist'!$C$2:$C$5</xm:f>
          </x14:formula1>
          <xm:sqref>C109:D109</xm:sqref>
        </x14:dataValidation>
        <x14:dataValidation type="list" allowBlank="1" showInputMessage="1" showErrorMessage="1" xr:uid="{99BC96A8-AD9A-49D4-BCEA-B05942E2581D}">
          <x14:formula1>
            <xm:f>'For inputlist'!$B$2:$B$4</xm:f>
          </x14:formula1>
          <xm:sqref>L18:L22</xm:sqref>
        </x14:dataValidation>
        <x14:dataValidation type="list" allowBlank="1" showInputMessage="1" showErrorMessage="1" xr:uid="{034A75D1-C1B0-441F-9415-B4BED78E2B4C}">
          <x14:formula1>
            <xm:f>'For inputlist'!$A$3:$A$5</xm:f>
          </x14:formula1>
          <xm:sqref>M74 P73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21497-CAD4-435A-835E-A24758206C5E}">
  <dimension ref="A1:T57"/>
  <sheetViews>
    <sheetView topLeftCell="A21" zoomScaleNormal="100" workbookViewId="0">
      <selection activeCell="C21" sqref="C21:R21"/>
    </sheetView>
  </sheetViews>
  <sheetFormatPr defaultColWidth="9.1796875" defaultRowHeight="15.5" x14ac:dyDescent="0.35"/>
  <cols>
    <col min="1" max="2" width="9.1796875" style="1"/>
    <col min="3" max="3" width="12.1796875" style="1" bestFit="1" customWidth="1"/>
    <col min="4" max="4" width="9" style="1" bestFit="1" customWidth="1"/>
    <col min="5" max="5" width="13.81640625" style="1" bestFit="1" customWidth="1"/>
    <col min="6" max="6" width="9" style="1" bestFit="1" customWidth="1"/>
    <col min="7" max="14" width="9.1796875" style="1"/>
    <col min="15" max="15" width="10.81640625" style="1" bestFit="1" customWidth="1"/>
    <col min="16" max="16" width="9.1796875" style="1"/>
    <col min="17" max="17" width="10.54296875" style="1" customWidth="1"/>
    <col min="18" max="18" width="9.1796875" style="1"/>
    <col min="19" max="19" width="12.7265625" style="1" customWidth="1"/>
    <col min="20" max="25" width="9.1796875" style="1"/>
    <col min="26" max="26" width="9.1796875" style="1" customWidth="1"/>
    <col min="27" max="30" width="9.1796875" style="1"/>
    <col min="31" max="31" width="9" style="1" customWidth="1"/>
    <col min="32" max="54" width="9.1796875" style="1"/>
    <col min="55" max="55" width="19.453125" style="1" bestFit="1" customWidth="1"/>
    <col min="56" max="16384" width="9.1796875" style="1"/>
  </cols>
  <sheetData>
    <row r="1" spans="1:19" x14ac:dyDescent="0.35">
      <c r="A1" s="30"/>
      <c r="B1" s="292" t="s">
        <v>34</v>
      </c>
      <c r="C1" s="293"/>
      <c r="D1" s="293"/>
      <c r="E1" s="293"/>
      <c r="F1" s="293"/>
      <c r="G1" s="293"/>
      <c r="H1" s="294"/>
      <c r="I1" s="289" t="s">
        <v>43</v>
      </c>
      <c r="J1" s="289"/>
      <c r="K1" s="289"/>
      <c r="L1" s="289"/>
      <c r="M1" s="289"/>
      <c r="N1" s="289"/>
      <c r="O1" s="290" t="s">
        <v>66</v>
      </c>
      <c r="P1" s="290"/>
      <c r="Q1" s="290"/>
      <c r="R1" s="170"/>
      <c r="S1" s="171"/>
    </row>
    <row r="2" spans="1:19" s="29" customFormat="1" ht="81.5" x14ac:dyDescent="0.35">
      <c r="A2" s="31" t="s">
        <v>28</v>
      </c>
      <c r="B2" s="33" t="s">
        <v>29</v>
      </c>
      <c r="C2" s="33" t="s">
        <v>31</v>
      </c>
      <c r="D2" s="33" t="s">
        <v>30</v>
      </c>
      <c r="E2" s="33" t="s">
        <v>32</v>
      </c>
      <c r="F2" s="33" t="s">
        <v>36</v>
      </c>
      <c r="G2" s="33" t="s">
        <v>37</v>
      </c>
      <c r="H2" s="33" t="s">
        <v>33</v>
      </c>
      <c r="I2" s="32" t="s">
        <v>38</v>
      </c>
      <c r="J2" s="33" t="s">
        <v>35</v>
      </c>
      <c r="K2" s="33" t="s">
        <v>39</v>
      </c>
      <c r="L2" s="32" t="s">
        <v>41</v>
      </c>
      <c r="M2" s="33" t="s">
        <v>40</v>
      </c>
      <c r="N2" s="32" t="s">
        <v>42</v>
      </c>
      <c r="O2" s="72" t="s">
        <v>67</v>
      </c>
      <c r="P2" s="72" t="s">
        <v>130</v>
      </c>
      <c r="Q2" s="72" t="s">
        <v>84</v>
      </c>
    </row>
    <row r="3" spans="1:19" x14ac:dyDescent="0.35">
      <c r="A3" s="30">
        <f>RG_inputs!A32</f>
        <v>0</v>
      </c>
      <c r="B3" s="28">
        <f>RG_inputs!B32</f>
        <v>0</v>
      </c>
      <c r="C3" s="28">
        <f>RG_inputs!C32</f>
        <v>0</v>
      </c>
      <c r="D3" s="28">
        <f>RG_inputs!D32</f>
        <v>0</v>
      </c>
      <c r="E3" s="28">
        <f>RG_inputs!E32</f>
        <v>0</v>
      </c>
      <c r="F3" s="46">
        <f>SUM(D3,B3)</f>
        <v>0</v>
      </c>
      <c r="G3" s="46">
        <f>F3/10000</f>
        <v>0</v>
      </c>
      <c r="H3" s="4" t="e">
        <f t="shared" ref="H3:H12" si="0">(B3*C3+D3*E3)/F3</f>
        <v>#DIV/0!</v>
      </c>
      <c r="I3" s="46">
        <f t="shared" ref="I3:I12" si="1">IF(G3&lt;2,5,IF(G3&lt;6,10,15))</f>
        <v>5</v>
      </c>
      <c r="J3" s="43">
        <v>0</v>
      </c>
      <c r="K3" s="46">
        <f t="shared" ref="K3:K12" si="2">8913/($I$3+36)*(100+J3)/100</f>
        <v>217.39024390243901</v>
      </c>
      <c r="L3" s="4" t="e">
        <f t="shared" ref="L3:L12" si="3">G3*H3*K3/360</f>
        <v>#DIV/0!</v>
      </c>
      <c r="M3" s="46">
        <f t="shared" ref="M3:M12" si="4">12470/(I3+36)*(100)/100</f>
        <v>304.14634146341461</v>
      </c>
      <c r="N3" s="4" t="e">
        <f t="shared" ref="N3:N12" si="5">G3*H3*M3/360</f>
        <v>#DIV/0!</v>
      </c>
      <c r="O3" s="46">
        <f t="shared" ref="O3:O12" si="6">B3*C3+D3*E3</f>
        <v>0</v>
      </c>
      <c r="P3" s="28">
        <f>RG_inputs!N32</f>
        <v>0</v>
      </c>
      <c r="Q3" s="105" t="e">
        <f>P3/O3</f>
        <v>#DIV/0!</v>
      </c>
    </row>
    <row r="4" spans="1:19" x14ac:dyDescent="0.35">
      <c r="A4" s="30">
        <f>RG_inputs!A33</f>
        <v>0</v>
      </c>
      <c r="B4" s="28">
        <f>RG_inputs!B33</f>
        <v>0</v>
      </c>
      <c r="C4" s="28">
        <f>RG_inputs!C33</f>
        <v>0</v>
      </c>
      <c r="D4" s="28">
        <f>RG_inputs!D33</f>
        <v>0</v>
      </c>
      <c r="E4" s="28">
        <f>RG_inputs!E33</f>
        <v>0</v>
      </c>
      <c r="F4" s="46">
        <f>SUM(D4,B4)</f>
        <v>0</v>
      </c>
      <c r="G4" s="46">
        <f>F4/10000</f>
        <v>0</v>
      </c>
      <c r="H4" s="4" t="e">
        <f t="shared" si="0"/>
        <v>#DIV/0!</v>
      </c>
      <c r="I4" s="46">
        <f t="shared" si="1"/>
        <v>5</v>
      </c>
      <c r="J4" s="43">
        <v>0</v>
      </c>
      <c r="K4" s="46">
        <f t="shared" si="2"/>
        <v>217.39024390243901</v>
      </c>
      <c r="L4" s="4" t="e">
        <f t="shared" si="3"/>
        <v>#DIV/0!</v>
      </c>
      <c r="M4" s="46">
        <f t="shared" si="4"/>
        <v>304.14634146341461</v>
      </c>
      <c r="N4" s="4" t="e">
        <f t="shared" si="5"/>
        <v>#DIV/0!</v>
      </c>
      <c r="O4" s="46">
        <f t="shared" si="6"/>
        <v>0</v>
      </c>
      <c r="P4" s="28">
        <f>RG_inputs!N33</f>
        <v>0</v>
      </c>
      <c r="Q4" s="105" t="e">
        <f t="shared" ref="Q4:Q12" si="7">P4/O4</f>
        <v>#DIV/0!</v>
      </c>
    </row>
    <row r="5" spans="1:19" x14ac:dyDescent="0.35">
      <c r="A5" s="30">
        <f>RG_inputs!A34</f>
        <v>0</v>
      </c>
      <c r="B5" s="28">
        <f>RG_inputs!B34</f>
        <v>0</v>
      </c>
      <c r="C5" s="28">
        <f>RG_inputs!C34</f>
        <v>0</v>
      </c>
      <c r="D5" s="28">
        <f>RG_inputs!D34</f>
        <v>0</v>
      </c>
      <c r="E5" s="28">
        <f>RG_inputs!E34</f>
        <v>0</v>
      </c>
      <c r="F5" s="46">
        <f t="shared" ref="F5:F12" si="8">SUM(D5,B5)</f>
        <v>0</v>
      </c>
      <c r="G5" s="46">
        <f t="shared" ref="G5:G12" si="9">F5/10000</f>
        <v>0</v>
      </c>
      <c r="H5" s="4" t="e">
        <f t="shared" si="0"/>
        <v>#DIV/0!</v>
      </c>
      <c r="I5" s="46">
        <f t="shared" si="1"/>
        <v>5</v>
      </c>
      <c r="J5" s="43">
        <v>0</v>
      </c>
      <c r="K5" s="46">
        <f t="shared" si="2"/>
        <v>217.39024390243901</v>
      </c>
      <c r="L5" s="4" t="e">
        <f t="shared" si="3"/>
        <v>#DIV/0!</v>
      </c>
      <c r="M5" s="46">
        <f t="shared" si="4"/>
        <v>304.14634146341461</v>
      </c>
      <c r="N5" s="4" t="e">
        <f t="shared" si="5"/>
        <v>#DIV/0!</v>
      </c>
      <c r="O5" s="46">
        <f t="shared" si="6"/>
        <v>0</v>
      </c>
      <c r="P5" s="28">
        <f>RG_inputs!N34</f>
        <v>0</v>
      </c>
      <c r="Q5" s="105" t="e">
        <f t="shared" si="7"/>
        <v>#DIV/0!</v>
      </c>
    </row>
    <row r="6" spans="1:19" x14ac:dyDescent="0.35">
      <c r="A6" s="30">
        <f>RG_inputs!A35</f>
        <v>0</v>
      </c>
      <c r="B6" s="28">
        <f>RG_inputs!B35</f>
        <v>0</v>
      </c>
      <c r="C6" s="28">
        <f>RG_inputs!C35</f>
        <v>0</v>
      </c>
      <c r="D6" s="28">
        <f>RG_inputs!D35</f>
        <v>0</v>
      </c>
      <c r="E6" s="28">
        <f>RG_inputs!E35</f>
        <v>0</v>
      </c>
      <c r="F6" s="46">
        <f t="shared" si="8"/>
        <v>0</v>
      </c>
      <c r="G6" s="46">
        <f t="shared" si="9"/>
        <v>0</v>
      </c>
      <c r="H6" s="4" t="e">
        <f t="shared" si="0"/>
        <v>#DIV/0!</v>
      </c>
      <c r="I6" s="46">
        <f t="shared" si="1"/>
        <v>5</v>
      </c>
      <c r="J6" s="43">
        <v>0</v>
      </c>
      <c r="K6" s="46">
        <f t="shared" si="2"/>
        <v>217.39024390243901</v>
      </c>
      <c r="L6" s="4" t="e">
        <f t="shared" si="3"/>
        <v>#DIV/0!</v>
      </c>
      <c r="M6" s="46">
        <f t="shared" si="4"/>
        <v>304.14634146341461</v>
      </c>
      <c r="N6" s="4" t="e">
        <f t="shared" si="5"/>
        <v>#DIV/0!</v>
      </c>
      <c r="O6" s="46">
        <f t="shared" si="6"/>
        <v>0</v>
      </c>
      <c r="P6" s="28">
        <f>RG_inputs!N35</f>
        <v>0</v>
      </c>
      <c r="Q6" s="105" t="e">
        <f t="shared" si="7"/>
        <v>#DIV/0!</v>
      </c>
    </row>
    <row r="7" spans="1:19" x14ac:dyDescent="0.35">
      <c r="A7" s="30">
        <f>RG_inputs!A36</f>
        <v>0</v>
      </c>
      <c r="B7" s="28">
        <f>RG_inputs!B36</f>
        <v>0</v>
      </c>
      <c r="C7" s="28">
        <f>RG_inputs!C36</f>
        <v>0</v>
      </c>
      <c r="D7" s="28">
        <f>RG_inputs!D36</f>
        <v>0</v>
      </c>
      <c r="E7" s="28">
        <f>RG_inputs!E36</f>
        <v>0</v>
      </c>
      <c r="F7" s="46">
        <f t="shared" si="8"/>
        <v>0</v>
      </c>
      <c r="G7" s="46">
        <f t="shared" si="9"/>
        <v>0</v>
      </c>
      <c r="H7" s="4" t="e">
        <f t="shared" si="0"/>
        <v>#DIV/0!</v>
      </c>
      <c r="I7" s="46">
        <f t="shared" si="1"/>
        <v>5</v>
      </c>
      <c r="J7" s="43">
        <v>0</v>
      </c>
      <c r="K7" s="46">
        <f t="shared" si="2"/>
        <v>217.39024390243901</v>
      </c>
      <c r="L7" s="4" t="e">
        <f t="shared" si="3"/>
        <v>#DIV/0!</v>
      </c>
      <c r="M7" s="46">
        <f t="shared" si="4"/>
        <v>304.14634146341461</v>
      </c>
      <c r="N7" s="4" t="e">
        <f t="shared" si="5"/>
        <v>#DIV/0!</v>
      </c>
      <c r="O7" s="46">
        <f t="shared" si="6"/>
        <v>0</v>
      </c>
      <c r="P7" s="28">
        <f>RG_inputs!N36</f>
        <v>0</v>
      </c>
      <c r="Q7" s="105" t="e">
        <f t="shared" si="7"/>
        <v>#DIV/0!</v>
      </c>
    </row>
    <row r="8" spans="1:19" x14ac:dyDescent="0.35">
      <c r="A8" s="30">
        <f>RG_inputs!A37</f>
        <v>0</v>
      </c>
      <c r="B8" s="28">
        <f>RG_inputs!B37</f>
        <v>0</v>
      </c>
      <c r="C8" s="28">
        <f>RG_inputs!C37</f>
        <v>0</v>
      </c>
      <c r="D8" s="28">
        <f>RG_inputs!D37</f>
        <v>0</v>
      </c>
      <c r="E8" s="28">
        <f>RG_inputs!E37</f>
        <v>0</v>
      </c>
      <c r="F8" s="46">
        <f t="shared" si="8"/>
        <v>0</v>
      </c>
      <c r="G8" s="46">
        <f t="shared" si="9"/>
        <v>0</v>
      </c>
      <c r="H8" s="4" t="e">
        <f t="shared" si="0"/>
        <v>#DIV/0!</v>
      </c>
      <c r="I8" s="46">
        <f t="shared" si="1"/>
        <v>5</v>
      </c>
      <c r="J8" s="43">
        <v>0</v>
      </c>
      <c r="K8" s="46">
        <f t="shared" si="2"/>
        <v>217.39024390243901</v>
      </c>
      <c r="L8" s="4" t="e">
        <f t="shared" si="3"/>
        <v>#DIV/0!</v>
      </c>
      <c r="M8" s="46">
        <f t="shared" si="4"/>
        <v>304.14634146341461</v>
      </c>
      <c r="N8" s="4" t="e">
        <f t="shared" si="5"/>
        <v>#DIV/0!</v>
      </c>
      <c r="O8" s="46">
        <f t="shared" si="6"/>
        <v>0</v>
      </c>
      <c r="P8" s="28">
        <f>RG_inputs!N37</f>
        <v>0</v>
      </c>
      <c r="Q8" s="105" t="e">
        <f t="shared" si="7"/>
        <v>#DIV/0!</v>
      </c>
    </row>
    <row r="9" spans="1:19" x14ac:dyDescent="0.35">
      <c r="A9" s="30">
        <f>RG_inputs!A38</f>
        <v>0</v>
      </c>
      <c r="B9" s="28">
        <f>RG_inputs!B38</f>
        <v>0</v>
      </c>
      <c r="C9" s="28">
        <f>RG_inputs!C38</f>
        <v>0</v>
      </c>
      <c r="D9" s="28">
        <f>RG_inputs!D38</f>
        <v>0</v>
      </c>
      <c r="E9" s="28">
        <f>RG_inputs!E38</f>
        <v>0</v>
      </c>
      <c r="F9" s="46">
        <f t="shared" si="8"/>
        <v>0</v>
      </c>
      <c r="G9" s="46">
        <f t="shared" si="9"/>
        <v>0</v>
      </c>
      <c r="H9" s="4" t="e">
        <f t="shared" si="0"/>
        <v>#DIV/0!</v>
      </c>
      <c r="I9" s="46">
        <f t="shared" si="1"/>
        <v>5</v>
      </c>
      <c r="J9" s="43">
        <v>0</v>
      </c>
      <c r="K9" s="46">
        <f t="shared" si="2"/>
        <v>217.39024390243901</v>
      </c>
      <c r="L9" s="4" t="e">
        <f t="shared" si="3"/>
        <v>#DIV/0!</v>
      </c>
      <c r="M9" s="46">
        <f t="shared" si="4"/>
        <v>304.14634146341461</v>
      </c>
      <c r="N9" s="4" t="e">
        <f t="shared" si="5"/>
        <v>#DIV/0!</v>
      </c>
      <c r="O9" s="46">
        <f t="shared" si="6"/>
        <v>0</v>
      </c>
      <c r="P9" s="28">
        <f>RG_inputs!N38</f>
        <v>0</v>
      </c>
      <c r="Q9" s="105" t="e">
        <f t="shared" si="7"/>
        <v>#DIV/0!</v>
      </c>
    </row>
    <row r="10" spans="1:19" x14ac:dyDescent="0.35">
      <c r="A10" s="30">
        <f>RG_inputs!A39</f>
        <v>0</v>
      </c>
      <c r="B10" s="28">
        <f>RG_inputs!B39</f>
        <v>0</v>
      </c>
      <c r="C10" s="28">
        <f>RG_inputs!C39</f>
        <v>0</v>
      </c>
      <c r="D10" s="28">
        <f>RG_inputs!D39</f>
        <v>0</v>
      </c>
      <c r="E10" s="28">
        <f>RG_inputs!E39</f>
        <v>0</v>
      </c>
      <c r="F10" s="46">
        <f t="shared" si="8"/>
        <v>0</v>
      </c>
      <c r="G10" s="46">
        <f t="shared" si="9"/>
        <v>0</v>
      </c>
      <c r="H10" s="4" t="e">
        <f t="shared" si="0"/>
        <v>#DIV/0!</v>
      </c>
      <c r="I10" s="46">
        <f t="shared" si="1"/>
        <v>5</v>
      </c>
      <c r="J10" s="43">
        <v>0</v>
      </c>
      <c r="K10" s="46">
        <f t="shared" si="2"/>
        <v>217.39024390243901</v>
      </c>
      <c r="L10" s="4" t="e">
        <f t="shared" si="3"/>
        <v>#DIV/0!</v>
      </c>
      <c r="M10" s="46">
        <f t="shared" si="4"/>
        <v>304.14634146341461</v>
      </c>
      <c r="N10" s="4" t="e">
        <f t="shared" si="5"/>
        <v>#DIV/0!</v>
      </c>
      <c r="O10" s="46">
        <f t="shared" si="6"/>
        <v>0</v>
      </c>
      <c r="P10" s="28">
        <f>RG_inputs!N39</f>
        <v>0</v>
      </c>
      <c r="Q10" s="105" t="e">
        <f t="shared" si="7"/>
        <v>#DIV/0!</v>
      </c>
    </row>
    <row r="11" spans="1:19" x14ac:dyDescent="0.35">
      <c r="A11" s="30">
        <f>RG_inputs!A40</f>
        <v>0</v>
      </c>
      <c r="B11" s="28">
        <f>RG_inputs!B40</f>
        <v>0</v>
      </c>
      <c r="C11" s="28">
        <f>RG_inputs!C40</f>
        <v>0</v>
      </c>
      <c r="D11" s="28">
        <f>RG_inputs!D40</f>
        <v>0</v>
      </c>
      <c r="E11" s="28">
        <f>RG_inputs!E40</f>
        <v>0</v>
      </c>
      <c r="F11" s="46">
        <f t="shared" si="8"/>
        <v>0</v>
      </c>
      <c r="G11" s="46">
        <f t="shared" si="9"/>
        <v>0</v>
      </c>
      <c r="H11" s="4" t="e">
        <f t="shared" si="0"/>
        <v>#DIV/0!</v>
      </c>
      <c r="I11" s="46">
        <f t="shared" si="1"/>
        <v>5</v>
      </c>
      <c r="J11" s="43">
        <v>0</v>
      </c>
      <c r="K11" s="46">
        <f t="shared" si="2"/>
        <v>217.39024390243901</v>
      </c>
      <c r="L11" s="4" t="e">
        <f t="shared" si="3"/>
        <v>#DIV/0!</v>
      </c>
      <c r="M11" s="46">
        <f t="shared" si="4"/>
        <v>304.14634146341461</v>
      </c>
      <c r="N11" s="4" t="e">
        <f t="shared" si="5"/>
        <v>#DIV/0!</v>
      </c>
      <c r="O11" s="46">
        <f t="shared" si="6"/>
        <v>0</v>
      </c>
      <c r="P11" s="28">
        <f>RG_inputs!N40</f>
        <v>0</v>
      </c>
      <c r="Q11" s="105" t="e">
        <f t="shared" si="7"/>
        <v>#DIV/0!</v>
      </c>
    </row>
    <row r="12" spans="1:19" x14ac:dyDescent="0.35">
      <c r="A12" s="30">
        <f>RG_inputs!A41</f>
        <v>0</v>
      </c>
      <c r="B12" s="28">
        <f>RG_inputs!B41</f>
        <v>0</v>
      </c>
      <c r="C12" s="28">
        <f>RG_inputs!C41</f>
        <v>0</v>
      </c>
      <c r="D12" s="28">
        <f>RG_inputs!D41</f>
        <v>0</v>
      </c>
      <c r="E12" s="28">
        <f>RG_inputs!E41</f>
        <v>0</v>
      </c>
      <c r="F12" s="46">
        <f t="shared" si="8"/>
        <v>0</v>
      </c>
      <c r="G12" s="46">
        <f t="shared" si="9"/>
        <v>0</v>
      </c>
      <c r="H12" s="4" t="e">
        <f t="shared" si="0"/>
        <v>#DIV/0!</v>
      </c>
      <c r="I12" s="46">
        <f t="shared" si="1"/>
        <v>5</v>
      </c>
      <c r="J12" s="43">
        <v>0</v>
      </c>
      <c r="K12" s="46">
        <f t="shared" si="2"/>
        <v>217.39024390243901</v>
      </c>
      <c r="L12" s="4" t="e">
        <f t="shared" si="3"/>
        <v>#DIV/0!</v>
      </c>
      <c r="M12" s="46">
        <f t="shared" si="4"/>
        <v>304.14634146341461</v>
      </c>
      <c r="N12" s="4" t="e">
        <f t="shared" si="5"/>
        <v>#DIV/0!</v>
      </c>
      <c r="O12" s="46">
        <f t="shared" si="6"/>
        <v>0</v>
      </c>
      <c r="P12" s="28">
        <f>RG_inputs!N41</f>
        <v>0</v>
      </c>
      <c r="Q12" s="105" t="e">
        <f t="shared" si="7"/>
        <v>#DIV/0!</v>
      </c>
    </row>
    <row r="15" spans="1:19" ht="14.25" customHeight="1" x14ac:dyDescent="0.35">
      <c r="A15" s="270" t="s">
        <v>28</v>
      </c>
      <c r="B15" s="291" t="s">
        <v>93</v>
      </c>
      <c r="C15" s="291"/>
      <c r="D15" s="291"/>
      <c r="E15" s="291"/>
      <c r="F15" s="291"/>
      <c r="G15" s="283" t="s">
        <v>94</v>
      </c>
      <c r="H15" s="283"/>
      <c r="I15" s="283"/>
      <c r="J15" s="283"/>
      <c r="K15" s="283"/>
      <c r="L15" s="283"/>
      <c r="M15" s="283"/>
      <c r="N15" s="283"/>
      <c r="O15" s="283"/>
      <c r="P15" s="283"/>
      <c r="Q15" s="283"/>
      <c r="R15" s="283"/>
      <c r="S15" s="283"/>
    </row>
    <row r="16" spans="1:19" ht="14.25" customHeight="1" x14ac:dyDescent="0.35">
      <c r="A16" s="271"/>
      <c r="B16" s="291"/>
      <c r="C16" s="291"/>
      <c r="D16" s="291"/>
      <c r="E16" s="291"/>
      <c r="F16" s="291"/>
      <c r="G16" s="283" t="s">
        <v>101</v>
      </c>
      <c r="H16" s="283"/>
      <c r="I16" s="283"/>
      <c r="J16" s="283"/>
      <c r="K16" s="283"/>
      <c r="L16" s="283"/>
      <c r="M16" s="283" t="s">
        <v>107</v>
      </c>
      <c r="N16" s="283"/>
      <c r="O16" s="283"/>
      <c r="P16" s="283"/>
      <c r="Q16" s="283"/>
      <c r="R16" s="283"/>
      <c r="S16" s="283"/>
    </row>
    <row r="17" spans="1:20" ht="97" x14ac:dyDescent="0.35">
      <c r="A17" s="272"/>
      <c r="B17" s="34" t="s">
        <v>83</v>
      </c>
      <c r="C17" s="34" t="s">
        <v>139</v>
      </c>
      <c r="D17" s="34" t="s">
        <v>131</v>
      </c>
      <c r="E17" s="34" t="s">
        <v>179</v>
      </c>
      <c r="F17" s="34" t="s">
        <v>132</v>
      </c>
      <c r="G17" s="44" t="s">
        <v>96</v>
      </c>
      <c r="H17" s="44" t="s">
        <v>97</v>
      </c>
      <c r="I17" s="44" t="s">
        <v>9</v>
      </c>
      <c r="J17" s="44" t="s">
        <v>103</v>
      </c>
      <c r="K17" s="44" t="s">
        <v>133</v>
      </c>
      <c r="L17" s="44" t="s">
        <v>134</v>
      </c>
      <c r="M17" s="44" t="s">
        <v>135</v>
      </c>
      <c r="N17" s="44" t="s">
        <v>143</v>
      </c>
      <c r="O17" s="44" t="s">
        <v>136</v>
      </c>
      <c r="P17" s="44" t="s">
        <v>137</v>
      </c>
      <c r="Q17" s="44" t="s">
        <v>145</v>
      </c>
      <c r="R17" s="44" t="s">
        <v>95</v>
      </c>
      <c r="S17" s="44" t="s">
        <v>144</v>
      </c>
      <c r="T17" s="44" t="s">
        <v>163</v>
      </c>
    </row>
    <row r="18" spans="1:20" x14ac:dyDescent="0.35">
      <c r="A18" s="30">
        <f>RG_inputs!A47</f>
        <v>0</v>
      </c>
      <c r="B18" s="28">
        <f>RG_inputs!B47</f>
        <v>0</v>
      </c>
      <c r="C18" s="28">
        <f>RG_inputs!C47</f>
        <v>0</v>
      </c>
      <c r="D18" s="28">
        <f>RG_inputs!D47</f>
        <v>0</v>
      </c>
      <c r="E18" s="28">
        <f>RG_inputs!E47</f>
        <v>0</v>
      </c>
      <c r="F18" s="4" t="e">
        <f t="shared" ref="F18:F27" si="10">E18*P3*(D18+B18)/B18/3600</f>
        <v>#DIV/0!</v>
      </c>
      <c r="G18" s="28">
        <f>RG_inputs!G47</f>
        <v>0</v>
      </c>
      <c r="H18" s="46">
        <f>RG_inputs!$J$57</f>
        <v>0</v>
      </c>
      <c r="I18" s="46">
        <f>RG_inputs!$J$58</f>
        <v>0</v>
      </c>
      <c r="J18" s="71">
        <f>C18/2</f>
        <v>0</v>
      </c>
      <c r="K18" s="46">
        <f>RG_inputs!I47</f>
        <v>0</v>
      </c>
      <c r="L18" s="4">
        <f>H18*I18*K18*G18*SQRT(2*9.81*J18)</f>
        <v>0</v>
      </c>
      <c r="M18" s="28">
        <f>RG_inputs!L47</f>
        <v>0</v>
      </c>
      <c r="N18" s="46">
        <f>PI()*(M18/2)^2</f>
        <v>0</v>
      </c>
      <c r="O18" s="28">
        <f>RG_inputs!M47</f>
        <v>0</v>
      </c>
      <c r="P18" s="28">
        <f>RG_inputs!N47</f>
        <v>0</v>
      </c>
      <c r="Q18" s="76">
        <f>RG_inputs!$Q$58</f>
        <v>0</v>
      </c>
      <c r="R18" s="28">
        <f>RG_inputs!O47</f>
        <v>0</v>
      </c>
      <c r="S18" s="77" t="e">
        <f>R18*N18*(-2*((2*9.81*M18*O18)^0.5)*LOG((P18/(3.7*M18))+(2.5*Q18/(M18*((2*9.81*M18*O18)^0.5)))))</f>
        <v>#DIV/0!</v>
      </c>
      <c r="T18" s="28">
        <f>RG_inputs!P47</f>
        <v>0</v>
      </c>
    </row>
    <row r="19" spans="1:20" x14ac:dyDescent="0.35">
      <c r="A19" s="30">
        <f>RG_inputs!A48</f>
        <v>0</v>
      </c>
      <c r="B19" s="28">
        <f>RG_inputs!B48</f>
        <v>0</v>
      </c>
      <c r="C19" s="28">
        <f>RG_inputs!C48</f>
        <v>0</v>
      </c>
      <c r="D19" s="28">
        <f>RG_inputs!D48</f>
        <v>0</v>
      </c>
      <c r="E19" s="28">
        <f>RG_inputs!E48</f>
        <v>0</v>
      </c>
      <c r="F19" s="4" t="e">
        <f t="shared" si="10"/>
        <v>#DIV/0!</v>
      </c>
      <c r="G19" s="28">
        <f>RG_inputs!G48</f>
        <v>0</v>
      </c>
      <c r="H19" s="46">
        <f>RG_inputs!$J$57</f>
        <v>0</v>
      </c>
      <c r="I19" s="46">
        <f>RG_inputs!$J$58</f>
        <v>0</v>
      </c>
      <c r="J19" s="71">
        <f t="shared" ref="J19:J27" si="11">C19/2</f>
        <v>0</v>
      </c>
      <c r="K19" s="46">
        <f>RG_inputs!I48</f>
        <v>0</v>
      </c>
      <c r="L19" s="4">
        <f t="shared" ref="L19:L27" si="12">H19*I19*K19*G19*SQRT(2*9.81*J19)</f>
        <v>0</v>
      </c>
      <c r="M19" s="28">
        <f>RG_inputs!L48</f>
        <v>0</v>
      </c>
      <c r="N19" s="46">
        <f t="shared" ref="N19:N27" si="13">PI()*(M19/2)^2</f>
        <v>0</v>
      </c>
      <c r="O19" s="28">
        <f>RG_inputs!M48</f>
        <v>0</v>
      </c>
      <c r="P19" s="28">
        <f>RG_inputs!N48</f>
        <v>0</v>
      </c>
      <c r="Q19" s="76">
        <f>RG_inputs!$Q$58</f>
        <v>0</v>
      </c>
      <c r="R19" s="28">
        <f>RG_inputs!O48</f>
        <v>0</v>
      </c>
      <c r="S19" s="77" t="e">
        <f t="shared" ref="S19:S27" si="14">R19*N19*(-2*((2*9.81*M19*O19)^0.5)*LOG((P19/(3.7*M19))+(2.5*Q19/(M19*((2*9.81*M19*O19)^0.5)))))</f>
        <v>#DIV/0!</v>
      </c>
      <c r="T19" s="28">
        <f>RG_inputs!P48</f>
        <v>0</v>
      </c>
    </row>
    <row r="20" spans="1:20" x14ac:dyDescent="0.35">
      <c r="A20" s="30">
        <f>RG_inputs!A49</f>
        <v>0</v>
      </c>
      <c r="B20" s="28">
        <f>RG_inputs!B49</f>
        <v>0</v>
      </c>
      <c r="C20" s="28">
        <f>RG_inputs!C49</f>
        <v>0</v>
      </c>
      <c r="D20" s="28">
        <f>RG_inputs!D49</f>
        <v>0</v>
      </c>
      <c r="E20" s="28">
        <f>RG_inputs!E49</f>
        <v>0</v>
      </c>
      <c r="F20" s="4" t="e">
        <f t="shared" si="10"/>
        <v>#DIV/0!</v>
      </c>
      <c r="G20" s="28">
        <f>RG_inputs!G49</f>
        <v>0</v>
      </c>
      <c r="H20" s="46">
        <f>RG_inputs!$J$57</f>
        <v>0</v>
      </c>
      <c r="I20" s="46">
        <f>RG_inputs!$J$58</f>
        <v>0</v>
      </c>
      <c r="J20" s="71">
        <f t="shared" si="11"/>
        <v>0</v>
      </c>
      <c r="K20" s="46">
        <f>RG_inputs!I49</f>
        <v>0</v>
      </c>
      <c r="L20" s="4">
        <f t="shared" si="12"/>
        <v>0</v>
      </c>
      <c r="M20" s="28">
        <f>RG_inputs!L49</f>
        <v>0</v>
      </c>
      <c r="N20" s="46">
        <f t="shared" si="13"/>
        <v>0</v>
      </c>
      <c r="O20" s="28">
        <f>RG_inputs!M49</f>
        <v>0</v>
      </c>
      <c r="P20" s="28">
        <f>RG_inputs!N49</f>
        <v>0</v>
      </c>
      <c r="Q20" s="76">
        <f>RG_inputs!$Q$58</f>
        <v>0</v>
      </c>
      <c r="R20" s="28">
        <f>RG_inputs!O49</f>
        <v>0</v>
      </c>
      <c r="S20" s="77" t="e">
        <f t="shared" si="14"/>
        <v>#DIV/0!</v>
      </c>
      <c r="T20" s="28">
        <f>RG_inputs!P49</f>
        <v>0</v>
      </c>
    </row>
    <row r="21" spans="1:20" x14ac:dyDescent="0.35">
      <c r="A21" s="30">
        <f>RG_inputs!A50</f>
        <v>0</v>
      </c>
      <c r="B21" s="28">
        <f>RG_inputs!B50</f>
        <v>0</v>
      </c>
      <c r="C21" s="28">
        <f>RG_inputs!C50</f>
        <v>0</v>
      </c>
      <c r="D21" s="28">
        <f>RG_inputs!D50</f>
        <v>0</v>
      </c>
      <c r="E21" s="28">
        <f>RG_inputs!E50</f>
        <v>0</v>
      </c>
      <c r="F21" s="4" t="e">
        <f t="shared" si="10"/>
        <v>#DIV/0!</v>
      </c>
      <c r="G21" s="28">
        <f>RG_inputs!G50</f>
        <v>0</v>
      </c>
      <c r="H21" s="46">
        <f>RG_inputs!$J$57</f>
        <v>0</v>
      </c>
      <c r="I21" s="46">
        <f>RG_inputs!$J$58</f>
        <v>0</v>
      </c>
      <c r="J21" s="71">
        <f t="shared" si="11"/>
        <v>0</v>
      </c>
      <c r="K21" s="46">
        <f>RG_inputs!I50</f>
        <v>0</v>
      </c>
      <c r="L21" s="4">
        <f t="shared" si="12"/>
        <v>0</v>
      </c>
      <c r="M21" s="28">
        <f>RG_inputs!L50</f>
        <v>0</v>
      </c>
      <c r="N21" s="46">
        <f t="shared" si="13"/>
        <v>0</v>
      </c>
      <c r="O21" s="28">
        <f>RG_inputs!M50</f>
        <v>0</v>
      </c>
      <c r="P21" s="28">
        <f>RG_inputs!N50</f>
        <v>0</v>
      </c>
      <c r="Q21" s="76">
        <f>RG_inputs!$Q$58</f>
        <v>0</v>
      </c>
      <c r="R21" s="28">
        <f>RG_inputs!O50</f>
        <v>0</v>
      </c>
      <c r="S21" s="77" t="e">
        <f t="shared" si="14"/>
        <v>#DIV/0!</v>
      </c>
      <c r="T21" s="28">
        <f>RG_inputs!P50</f>
        <v>0</v>
      </c>
    </row>
    <row r="22" spans="1:20" x14ac:dyDescent="0.35">
      <c r="A22" s="30">
        <f>RG_inputs!A51</f>
        <v>0</v>
      </c>
      <c r="B22" s="28">
        <f>RG_inputs!B51</f>
        <v>0</v>
      </c>
      <c r="C22" s="28">
        <f>RG_inputs!C51</f>
        <v>0</v>
      </c>
      <c r="D22" s="28">
        <f>RG_inputs!D51</f>
        <v>0</v>
      </c>
      <c r="E22" s="28">
        <f>RG_inputs!E51</f>
        <v>0</v>
      </c>
      <c r="F22" s="4" t="e">
        <f t="shared" si="10"/>
        <v>#DIV/0!</v>
      </c>
      <c r="G22" s="28">
        <f>RG_inputs!G51</f>
        <v>0</v>
      </c>
      <c r="H22" s="46">
        <f>RG_inputs!$J$57</f>
        <v>0</v>
      </c>
      <c r="I22" s="46">
        <f>RG_inputs!$J$58</f>
        <v>0</v>
      </c>
      <c r="J22" s="71">
        <f t="shared" si="11"/>
        <v>0</v>
      </c>
      <c r="K22" s="46">
        <f>RG_inputs!I51</f>
        <v>0</v>
      </c>
      <c r="L22" s="4">
        <f t="shared" si="12"/>
        <v>0</v>
      </c>
      <c r="M22" s="28">
        <f>RG_inputs!L51</f>
        <v>0</v>
      </c>
      <c r="N22" s="46">
        <f t="shared" si="13"/>
        <v>0</v>
      </c>
      <c r="O22" s="28">
        <f>RG_inputs!M51</f>
        <v>0</v>
      </c>
      <c r="P22" s="28">
        <f>RG_inputs!N51</f>
        <v>0</v>
      </c>
      <c r="Q22" s="76">
        <f>RG_inputs!$Q$58</f>
        <v>0</v>
      </c>
      <c r="R22" s="28">
        <f>RG_inputs!O51</f>
        <v>0</v>
      </c>
      <c r="S22" s="77" t="e">
        <f t="shared" si="14"/>
        <v>#DIV/0!</v>
      </c>
      <c r="T22" s="28">
        <f>RG_inputs!P51</f>
        <v>0</v>
      </c>
    </row>
    <row r="23" spans="1:20" x14ac:dyDescent="0.35">
      <c r="A23" s="30">
        <f>RG_inputs!A52</f>
        <v>0</v>
      </c>
      <c r="B23" s="28">
        <f>RG_inputs!B52</f>
        <v>0</v>
      </c>
      <c r="C23" s="28">
        <f>RG_inputs!C52</f>
        <v>0</v>
      </c>
      <c r="D23" s="28">
        <f>RG_inputs!D52</f>
        <v>0</v>
      </c>
      <c r="E23" s="28">
        <f>RG_inputs!E52</f>
        <v>0</v>
      </c>
      <c r="F23" s="4" t="e">
        <f t="shared" si="10"/>
        <v>#DIV/0!</v>
      </c>
      <c r="G23" s="28">
        <f>RG_inputs!G52</f>
        <v>0</v>
      </c>
      <c r="H23" s="46">
        <f>RG_inputs!$J$57</f>
        <v>0</v>
      </c>
      <c r="I23" s="46">
        <f>RG_inputs!$J$58</f>
        <v>0</v>
      </c>
      <c r="J23" s="71">
        <f t="shared" si="11"/>
        <v>0</v>
      </c>
      <c r="K23" s="46">
        <f>RG_inputs!I52</f>
        <v>0</v>
      </c>
      <c r="L23" s="4">
        <f t="shared" si="12"/>
        <v>0</v>
      </c>
      <c r="M23" s="28">
        <f>RG_inputs!L52</f>
        <v>0</v>
      </c>
      <c r="N23" s="46">
        <f t="shared" si="13"/>
        <v>0</v>
      </c>
      <c r="O23" s="28">
        <f>RG_inputs!M52</f>
        <v>0</v>
      </c>
      <c r="P23" s="28">
        <f>RG_inputs!N52</f>
        <v>0</v>
      </c>
      <c r="Q23" s="76">
        <f>RG_inputs!$Q$58</f>
        <v>0</v>
      </c>
      <c r="R23" s="28">
        <f>RG_inputs!O52</f>
        <v>0</v>
      </c>
      <c r="S23" s="77" t="e">
        <f t="shared" si="14"/>
        <v>#DIV/0!</v>
      </c>
      <c r="T23" s="28">
        <f>RG_inputs!P52</f>
        <v>0</v>
      </c>
    </row>
    <row r="24" spans="1:20" x14ac:dyDescent="0.35">
      <c r="A24" s="30">
        <f>RG_inputs!A53</f>
        <v>0</v>
      </c>
      <c r="B24" s="28">
        <f>RG_inputs!B53</f>
        <v>0</v>
      </c>
      <c r="C24" s="28">
        <f>RG_inputs!C53</f>
        <v>0</v>
      </c>
      <c r="D24" s="28">
        <f>RG_inputs!D53</f>
        <v>0</v>
      </c>
      <c r="E24" s="28">
        <f>RG_inputs!E53</f>
        <v>0</v>
      </c>
      <c r="F24" s="4" t="e">
        <f t="shared" si="10"/>
        <v>#DIV/0!</v>
      </c>
      <c r="G24" s="28">
        <f>RG_inputs!G53</f>
        <v>0</v>
      </c>
      <c r="H24" s="46">
        <f>RG_inputs!$J$57</f>
        <v>0</v>
      </c>
      <c r="I24" s="46">
        <f>RG_inputs!$J$58</f>
        <v>0</v>
      </c>
      <c r="J24" s="71">
        <f t="shared" si="11"/>
        <v>0</v>
      </c>
      <c r="K24" s="46">
        <f>RG_inputs!I53</f>
        <v>0</v>
      </c>
      <c r="L24" s="4">
        <f t="shared" si="12"/>
        <v>0</v>
      </c>
      <c r="M24" s="28">
        <f>RG_inputs!L53</f>
        <v>0</v>
      </c>
      <c r="N24" s="46">
        <f t="shared" si="13"/>
        <v>0</v>
      </c>
      <c r="O24" s="28">
        <f>RG_inputs!M53</f>
        <v>0</v>
      </c>
      <c r="P24" s="28">
        <f>RG_inputs!N53</f>
        <v>0</v>
      </c>
      <c r="Q24" s="76">
        <f>RG_inputs!$Q$58</f>
        <v>0</v>
      </c>
      <c r="R24" s="28">
        <f>RG_inputs!O53</f>
        <v>0</v>
      </c>
      <c r="S24" s="77" t="e">
        <f t="shared" si="14"/>
        <v>#DIV/0!</v>
      </c>
      <c r="T24" s="28">
        <f>RG_inputs!P53</f>
        <v>0</v>
      </c>
    </row>
    <row r="25" spans="1:20" x14ac:dyDescent="0.35">
      <c r="A25" s="30">
        <f>RG_inputs!A54</f>
        <v>0</v>
      </c>
      <c r="B25" s="28">
        <f>RG_inputs!B54</f>
        <v>0</v>
      </c>
      <c r="C25" s="28">
        <f>RG_inputs!C54</f>
        <v>0</v>
      </c>
      <c r="D25" s="28">
        <f>RG_inputs!D54</f>
        <v>0</v>
      </c>
      <c r="E25" s="28">
        <f>RG_inputs!E54</f>
        <v>0</v>
      </c>
      <c r="F25" s="4" t="e">
        <f t="shared" si="10"/>
        <v>#DIV/0!</v>
      </c>
      <c r="G25" s="28">
        <f>RG_inputs!G54</f>
        <v>0</v>
      </c>
      <c r="H25" s="46">
        <f>RG_inputs!$J$57</f>
        <v>0</v>
      </c>
      <c r="I25" s="46">
        <f>RG_inputs!$J$58</f>
        <v>0</v>
      </c>
      <c r="J25" s="71">
        <f t="shared" si="11"/>
        <v>0</v>
      </c>
      <c r="K25" s="46">
        <f>RG_inputs!I54</f>
        <v>0</v>
      </c>
      <c r="L25" s="4">
        <f t="shared" si="12"/>
        <v>0</v>
      </c>
      <c r="M25" s="28">
        <f>RG_inputs!L54</f>
        <v>0</v>
      </c>
      <c r="N25" s="46">
        <f t="shared" si="13"/>
        <v>0</v>
      </c>
      <c r="O25" s="28">
        <f>RG_inputs!M54</f>
        <v>0</v>
      </c>
      <c r="P25" s="28">
        <f>RG_inputs!N54</f>
        <v>0</v>
      </c>
      <c r="Q25" s="76">
        <f>RG_inputs!$Q$58</f>
        <v>0</v>
      </c>
      <c r="R25" s="28">
        <f>RG_inputs!O54</f>
        <v>0</v>
      </c>
      <c r="S25" s="77" t="e">
        <f t="shared" si="14"/>
        <v>#DIV/0!</v>
      </c>
      <c r="T25" s="28">
        <f>RG_inputs!P54</f>
        <v>0</v>
      </c>
    </row>
    <row r="26" spans="1:20" x14ac:dyDescent="0.35">
      <c r="A26" s="30">
        <f>RG_inputs!A55</f>
        <v>0</v>
      </c>
      <c r="B26" s="28">
        <f>RG_inputs!B55</f>
        <v>0</v>
      </c>
      <c r="C26" s="28">
        <f>RG_inputs!C55</f>
        <v>0</v>
      </c>
      <c r="D26" s="28">
        <f>RG_inputs!D55</f>
        <v>0</v>
      </c>
      <c r="E26" s="28">
        <f>RG_inputs!E55</f>
        <v>0</v>
      </c>
      <c r="F26" s="4" t="e">
        <f t="shared" si="10"/>
        <v>#DIV/0!</v>
      </c>
      <c r="G26" s="28">
        <f>RG_inputs!G55</f>
        <v>0</v>
      </c>
      <c r="H26" s="46">
        <f>RG_inputs!$J$57</f>
        <v>0</v>
      </c>
      <c r="I26" s="46">
        <f>RG_inputs!$J$58</f>
        <v>0</v>
      </c>
      <c r="J26" s="71">
        <f t="shared" si="11"/>
        <v>0</v>
      </c>
      <c r="K26" s="46">
        <f>RG_inputs!I55</f>
        <v>0</v>
      </c>
      <c r="L26" s="4">
        <f t="shared" si="12"/>
        <v>0</v>
      </c>
      <c r="M26" s="28">
        <f>RG_inputs!L55</f>
        <v>0</v>
      </c>
      <c r="N26" s="46">
        <f t="shared" si="13"/>
        <v>0</v>
      </c>
      <c r="O26" s="28">
        <f>RG_inputs!M55</f>
        <v>0</v>
      </c>
      <c r="P26" s="28">
        <f>RG_inputs!N55</f>
        <v>0</v>
      </c>
      <c r="Q26" s="76">
        <f>RG_inputs!$Q$58</f>
        <v>0</v>
      </c>
      <c r="R26" s="28">
        <f>RG_inputs!O55</f>
        <v>0</v>
      </c>
      <c r="S26" s="77" t="e">
        <f t="shared" si="14"/>
        <v>#DIV/0!</v>
      </c>
      <c r="T26" s="28">
        <f>RG_inputs!P55</f>
        <v>0</v>
      </c>
    </row>
    <row r="27" spans="1:20" x14ac:dyDescent="0.35">
      <c r="A27" s="30">
        <f>RG_inputs!A56</f>
        <v>0</v>
      </c>
      <c r="B27" s="28">
        <f>RG_inputs!B56</f>
        <v>0</v>
      </c>
      <c r="C27" s="28">
        <f>RG_inputs!C56</f>
        <v>0</v>
      </c>
      <c r="D27" s="28">
        <f>RG_inputs!D56</f>
        <v>0</v>
      </c>
      <c r="E27" s="28">
        <f>RG_inputs!E56</f>
        <v>0</v>
      </c>
      <c r="F27" s="4" t="e">
        <f t="shared" si="10"/>
        <v>#DIV/0!</v>
      </c>
      <c r="G27" s="28">
        <f>RG_inputs!G56</f>
        <v>0</v>
      </c>
      <c r="H27" s="46">
        <f>RG_inputs!$J$57</f>
        <v>0</v>
      </c>
      <c r="I27" s="46">
        <f>RG_inputs!$J$58</f>
        <v>0</v>
      </c>
      <c r="J27" s="71">
        <f t="shared" si="11"/>
        <v>0</v>
      </c>
      <c r="K27" s="46">
        <f>RG_inputs!I56</f>
        <v>0</v>
      </c>
      <c r="L27" s="4">
        <f t="shared" si="12"/>
        <v>0</v>
      </c>
      <c r="M27" s="28">
        <f>RG_inputs!L56</f>
        <v>0</v>
      </c>
      <c r="N27" s="46">
        <f t="shared" si="13"/>
        <v>0</v>
      </c>
      <c r="O27" s="28">
        <f>RG_inputs!M56</f>
        <v>0</v>
      </c>
      <c r="P27" s="28">
        <f>RG_inputs!N56</f>
        <v>0</v>
      </c>
      <c r="Q27" s="76">
        <f>RG_inputs!$Q$58</f>
        <v>0</v>
      </c>
      <c r="R27" s="28">
        <f>RG_inputs!O56</f>
        <v>0</v>
      </c>
      <c r="S27" s="77" t="e">
        <f t="shared" si="14"/>
        <v>#DIV/0!</v>
      </c>
      <c r="T27" s="28">
        <f>RG_inputs!P56</f>
        <v>0</v>
      </c>
    </row>
    <row r="28" spans="1:20" x14ac:dyDescent="0.35">
      <c r="H28" s="2"/>
      <c r="I28" s="2"/>
    </row>
    <row r="29" spans="1:20" x14ac:dyDescent="0.35">
      <c r="H29" s="2"/>
      <c r="I29" s="2"/>
    </row>
    <row r="30" spans="1:20" ht="14.25" customHeight="1" x14ac:dyDescent="0.35">
      <c r="A30" s="270" t="s">
        <v>28</v>
      </c>
      <c r="B30" s="288" t="s">
        <v>113</v>
      </c>
      <c r="C30" s="288"/>
      <c r="D30" s="288"/>
      <c r="E30" s="288"/>
      <c r="F30" s="288"/>
      <c r="G30" s="288"/>
      <c r="H30" s="288"/>
      <c r="I30" s="288"/>
      <c r="J30" s="288"/>
      <c r="K30" s="288"/>
      <c r="L30" s="288"/>
      <c r="M30" s="288"/>
      <c r="N30" s="288"/>
      <c r="O30" s="288"/>
      <c r="P30" s="288"/>
      <c r="R30" s="284" t="s">
        <v>15</v>
      </c>
      <c r="S30" s="285"/>
      <c r="T30" s="285"/>
    </row>
    <row r="31" spans="1:20" ht="14.25" customHeight="1" x14ac:dyDescent="0.35">
      <c r="A31" s="271"/>
      <c r="B31" s="288"/>
      <c r="C31" s="288"/>
      <c r="D31" s="288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R31" s="286"/>
      <c r="S31" s="287"/>
      <c r="T31" s="287"/>
    </row>
    <row r="32" spans="1:20" ht="128" x14ac:dyDescent="0.35">
      <c r="A32" s="272"/>
      <c r="B32" s="78" t="s">
        <v>188</v>
      </c>
      <c r="C32" s="78" t="s">
        <v>33</v>
      </c>
      <c r="D32" s="78" t="s">
        <v>157</v>
      </c>
      <c r="E32" s="78" t="s">
        <v>158</v>
      </c>
      <c r="F32" s="78" t="s">
        <v>147</v>
      </c>
      <c r="G32" s="78" t="s">
        <v>148</v>
      </c>
      <c r="H32" s="78" t="s">
        <v>149</v>
      </c>
      <c r="I32" s="79" t="s">
        <v>112</v>
      </c>
      <c r="J32" s="78" t="s">
        <v>154</v>
      </c>
      <c r="K32" s="78" t="s">
        <v>155</v>
      </c>
      <c r="L32" s="78" t="s">
        <v>153</v>
      </c>
      <c r="M32" s="78" t="s">
        <v>150</v>
      </c>
      <c r="N32" s="79" t="s">
        <v>121</v>
      </c>
      <c r="O32" s="79" t="s">
        <v>122</v>
      </c>
      <c r="P32" s="79" t="s">
        <v>151</v>
      </c>
      <c r="R32" s="80" t="s">
        <v>152</v>
      </c>
      <c r="S32" s="80" t="s">
        <v>204</v>
      </c>
      <c r="T32" s="137" t="s">
        <v>205</v>
      </c>
    </row>
    <row r="33" spans="1:20" x14ac:dyDescent="0.35">
      <c r="A33" s="30">
        <f>RG_inputs!A63</f>
        <v>0</v>
      </c>
      <c r="B33" s="28">
        <f>RG_inputs!B63</f>
        <v>0</v>
      </c>
      <c r="C33" s="28">
        <f>RG_inputs!C63</f>
        <v>0</v>
      </c>
      <c r="D33" s="46">
        <f t="shared" ref="D33:D42" si="15">3820/(I3+43)</f>
        <v>79.583333333333329</v>
      </c>
      <c r="E33" s="4">
        <f>B33*C33*D33/360</f>
        <v>0</v>
      </c>
      <c r="F33" s="28">
        <f>RG_inputs!F63</f>
        <v>0</v>
      </c>
      <c r="G33" s="28">
        <f>RG_inputs!G63</f>
        <v>0</v>
      </c>
      <c r="H33" s="4">
        <f t="shared" ref="H33:H42" si="16">G33*F33*B33</f>
        <v>0</v>
      </c>
      <c r="I33" s="47">
        <f>RG_inputs!I63</f>
        <v>0</v>
      </c>
      <c r="J33" s="46">
        <f>RG_inputs!$J$73</f>
        <v>0</v>
      </c>
      <c r="K33" s="46">
        <f>RG_inputs!J63</f>
        <v>0</v>
      </c>
      <c r="L33" s="4" t="e">
        <f>(K33*E33/J33)*(((1-I33)^(-1/K33))-1)</f>
        <v>#DIV/0!</v>
      </c>
      <c r="M33" s="28">
        <f>RG_inputs!L63</f>
        <v>0</v>
      </c>
      <c r="N33" s="28">
        <f>RG_inputs!M63</f>
        <v>0</v>
      </c>
      <c r="O33" s="28">
        <f>RG_inputs!N63</f>
        <v>0</v>
      </c>
      <c r="P33" s="71">
        <f>O33*N33*M33</f>
        <v>0</v>
      </c>
      <c r="R33" s="28">
        <f>RG_inputs!B79</f>
        <v>0</v>
      </c>
      <c r="S33" s="4" t="e">
        <f t="shared" ref="S33:S42" si="17">L3/R33</f>
        <v>#DIV/0!</v>
      </c>
      <c r="T33" s="4" t="e">
        <f t="shared" ref="T33:T42" si="18">N3/R33</f>
        <v>#DIV/0!</v>
      </c>
    </row>
    <row r="34" spans="1:20" x14ac:dyDescent="0.35">
      <c r="A34" s="30">
        <f>RG_inputs!A64</f>
        <v>0</v>
      </c>
      <c r="B34" s="28">
        <f>RG_inputs!B64</f>
        <v>0</v>
      </c>
      <c r="C34" s="28">
        <f>RG_inputs!C64</f>
        <v>0</v>
      </c>
      <c r="D34" s="46">
        <f t="shared" si="15"/>
        <v>79.583333333333329</v>
      </c>
      <c r="E34" s="4">
        <f t="shared" ref="E34:E42" si="19">B34*C34*D34/360</f>
        <v>0</v>
      </c>
      <c r="F34" s="28">
        <f>RG_inputs!F64</f>
        <v>0</v>
      </c>
      <c r="G34" s="28">
        <f>RG_inputs!G64</f>
        <v>0</v>
      </c>
      <c r="H34" s="4">
        <f t="shared" si="16"/>
        <v>0</v>
      </c>
      <c r="I34" s="47">
        <f>RG_inputs!I64</f>
        <v>0</v>
      </c>
      <c r="J34" s="46">
        <f>RG_inputs!$J$73</f>
        <v>0</v>
      </c>
      <c r="K34" s="46">
        <f>RG_inputs!J64</f>
        <v>0</v>
      </c>
      <c r="L34" s="4" t="e">
        <f t="shared" ref="L34:L42" si="20">(K34*E34/J34)*(((1-I34)^(-1/K34))-1)</f>
        <v>#DIV/0!</v>
      </c>
      <c r="M34" s="28">
        <f>RG_inputs!L64</f>
        <v>0</v>
      </c>
      <c r="N34" s="28">
        <f>RG_inputs!M64</f>
        <v>0</v>
      </c>
      <c r="O34" s="28">
        <f>RG_inputs!N64</f>
        <v>0</v>
      </c>
      <c r="P34" s="71">
        <f t="shared" ref="P34:P42" si="21">O34*N34*M34</f>
        <v>0</v>
      </c>
      <c r="R34" s="28">
        <f>RG_inputs!B80</f>
        <v>0</v>
      </c>
      <c r="S34" s="4" t="e">
        <f t="shared" si="17"/>
        <v>#DIV/0!</v>
      </c>
      <c r="T34" s="4" t="e">
        <f t="shared" si="18"/>
        <v>#DIV/0!</v>
      </c>
    </row>
    <row r="35" spans="1:20" x14ac:dyDescent="0.35">
      <c r="A35" s="30">
        <f>RG_inputs!A65</f>
        <v>0</v>
      </c>
      <c r="B35" s="28">
        <f>RG_inputs!B65</f>
        <v>0</v>
      </c>
      <c r="C35" s="28">
        <f>RG_inputs!C65</f>
        <v>0</v>
      </c>
      <c r="D35" s="46">
        <f t="shared" si="15"/>
        <v>79.583333333333329</v>
      </c>
      <c r="E35" s="4">
        <f t="shared" si="19"/>
        <v>0</v>
      </c>
      <c r="F35" s="28">
        <f>RG_inputs!F65</f>
        <v>0</v>
      </c>
      <c r="G35" s="28">
        <f>RG_inputs!G65</f>
        <v>0</v>
      </c>
      <c r="H35" s="4">
        <f t="shared" si="16"/>
        <v>0</v>
      </c>
      <c r="I35" s="47">
        <f>RG_inputs!I65</f>
        <v>0</v>
      </c>
      <c r="J35" s="46">
        <f>RG_inputs!$J$73</f>
        <v>0</v>
      </c>
      <c r="K35" s="46">
        <f>RG_inputs!J65</f>
        <v>0</v>
      </c>
      <c r="L35" s="4" t="e">
        <f t="shared" si="20"/>
        <v>#DIV/0!</v>
      </c>
      <c r="M35" s="28">
        <f>RG_inputs!L65</f>
        <v>0</v>
      </c>
      <c r="N35" s="28">
        <f>RG_inputs!M65</f>
        <v>0</v>
      </c>
      <c r="O35" s="28">
        <f>RG_inputs!N65</f>
        <v>0</v>
      </c>
      <c r="P35" s="71">
        <f t="shared" si="21"/>
        <v>0</v>
      </c>
      <c r="R35" s="28">
        <f>RG_inputs!B81</f>
        <v>0</v>
      </c>
      <c r="S35" s="4" t="e">
        <f t="shared" si="17"/>
        <v>#DIV/0!</v>
      </c>
      <c r="T35" s="4" t="e">
        <f t="shared" si="18"/>
        <v>#DIV/0!</v>
      </c>
    </row>
    <row r="36" spans="1:20" x14ac:dyDescent="0.35">
      <c r="A36" s="30">
        <f>RG_inputs!A66</f>
        <v>0</v>
      </c>
      <c r="B36" s="28">
        <f>RG_inputs!B66</f>
        <v>0</v>
      </c>
      <c r="C36" s="28">
        <f>RG_inputs!C66</f>
        <v>0</v>
      </c>
      <c r="D36" s="46">
        <f t="shared" si="15"/>
        <v>79.583333333333329</v>
      </c>
      <c r="E36" s="4">
        <f t="shared" si="19"/>
        <v>0</v>
      </c>
      <c r="F36" s="28">
        <f>RG_inputs!F66</f>
        <v>0</v>
      </c>
      <c r="G36" s="28">
        <f>RG_inputs!G66</f>
        <v>0</v>
      </c>
      <c r="H36" s="4">
        <f t="shared" si="16"/>
        <v>0</v>
      </c>
      <c r="I36" s="47">
        <f>RG_inputs!I66</f>
        <v>0</v>
      </c>
      <c r="J36" s="46">
        <f>RG_inputs!$J$73</f>
        <v>0</v>
      </c>
      <c r="K36" s="46">
        <f>RG_inputs!J66</f>
        <v>0</v>
      </c>
      <c r="L36" s="4" t="e">
        <f t="shared" si="20"/>
        <v>#DIV/0!</v>
      </c>
      <c r="M36" s="28">
        <f>RG_inputs!L66</f>
        <v>0</v>
      </c>
      <c r="N36" s="28">
        <f>RG_inputs!M66</f>
        <v>0</v>
      </c>
      <c r="O36" s="28">
        <f>RG_inputs!N66</f>
        <v>0</v>
      </c>
      <c r="P36" s="71">
        <f t="shared" si="21"/>
        <v>0</v>
      </c>
      <c r="R36" s="28">
        <f>RG_inputs!B82</f>
        <v>0</v>
      </c>
      <c r="S36" s="4" t="e">
        <f t="shared" si="17"/>
        <v>#DIV/0!</v>
      </c>
      <c r="T36" s="4" t="e">
        <f t="shared" si="18"/>
        <v>#DIV/0!</v>
      </c>
    </row>
    <row r="37" spans="1:20" x14ac:dyDescent="0.35">
      <c r="A37" s="30">
        <f>RG_inputs!A67</f>
        <v>0</v>
      </c>
      <c r="B37" s="28">
        <f>RG_inputs!B67</f>
        <v>0</v>
      </c>
      <c r="C37" s="28">
        <f>RG_inputs!C67</f>
        <v>0</v>
      </c>
      <c r="D37" s="46">
        <f t="shared" si="15"/>
        <v>79.583333333333329</v>
      </c>
      <c r="E37" s="4">
        <f t="shared" si="19"/>
        <v>0</v>
      </c>
      <c r="F37" s="28">
        <f>RG_inputs!F67</f>
        <v>0</v>
      </c>
      <c r="G37" s="28">
        <f>RG_inputs!G67</f>
        <v>0</v>
      </c>
      <c r="H37" s="4">
        <f t="shared" si="16"/>
        <v>0</v>
      </c>
      <c r="I37" s="47">
        <f>RG_inputs!I67</f>
        <v>0</v>
      </c>
      <c r="J37" s="46">
        <f>RG_inputs!$J$73</f>
        <v>0</v>
      </c>
      <c r="K37" s="46">
        <f>RG_inputs!J67</f>
        <v>0</v>
      </c>
      <c r="L37" s="4" t="e">
        <f t="shared" si="20"/>
        <v>#DIV/0!</v>
      </c>
      <c r="M37" s="28">
        <f>RG_inputs!L67</f>
        <v>0</v>
      </c>
      <c r="N37" s="28">
        <f>RG_inputs!M67</f>
        <v>0</v>
      </c>
      <c r="O37" s="28">
        <f>RG_inputs!N67</f>
        <v>0</v>
      </c>
      <c r="P37" s="71">
        <f t="shared" si="21"/>
        <v>0</v>
      </c>
      <c r="R37" s="28">
        <f>RG_inputs!B83</f>
        <v>0</v>
      </c>
      <c r="S37" s="4" t="e">
        <f t="shared" si="17"/>
        <v>#DIV/0!</v>
      </c>
      <c r="T37" s="4" t="e">
        <f t="shared" si="18"/>
        <v>#DIV/0!</v>
      </c>
    </row>
    <row r="38" spans="1:20" x14ac:dyDescent="0.35">
      <c r="A38" s="30">
        <f>RG_inputs!A68</f>
        <v>0</v>
      </c>
      <c r="B38" s="28">
        <f>RG_inputs!B68</f>
        <v>0</v>
      </c>
      <c r="C38" s="28">
        <f>RG_inputs!C68</f>
        <v>0</v>
      </c>
      <c r="D38" s="46">
        <f t="shared" si="15"/>
        <v>79.583333333333329</v>
      </c>
      <c r="E38" s="4">
        <f t="shared" si="19"/>
        <v>0</v>
      </c>
      <c r="F38" s="28">
        <f>RG_inputs!F68</f>
        <v>0</v>
      </c>
      <c r="G38" s="28">
        <f>RG_inputs!G68</f>
        <v>0</v>
      </c>
      <c r="H38" s="4">
        <f t="shared" si="16"/>
        <v>0</v>
      </c>
      <c r="I38" s="47">
        <f>RG_inputs!I68</f>
        <v>0</v>
      </c>
      <c r="J38" s="46">
        <f>RG_inputs!$J$73</f>
        <v>0</v>
      </c>
      <c r="K38" s="46">
        <f>RG_inputs!J68</f>
        <v>0</v>
      </c>
      <c r="L38" s="4" t="e">
        <f t="shared" si="20"/>
        <v>#DIV/0!</v>
      </c>
      <c r="M38" s="28">
        <f>RG_inputs!L68</f>
        <v>0</v>
      </c>
      <c r="N38" s="28">
        <f>RG_inputs!M68</f>
        <v>0</v>
      </c>
      <c r="O38" s="28">
        <f>RG_inputs!N68</f>
        <v>0</v>
      </c>
      <c r="P38" s="71">
        <f t="shared" si="21"/>
        <v>0</v>
      </c>
      <c r="R38" s="28">
        <f>RG_inputs!B84</f>
        <v>0</v>
      </c>
      <c r="S38" s="4" t="e">
        <f t="shared" si="17"/>
        <v>#DIV/0!</v>
      </c>
      <c r="T38" s="4" t="e">
        <f t="shared" si="18"/>
        <v>#DIV/0!</v>
      </c>
    </row>
    <row r="39" spans="1:20" x14ac:dyDescent="0.35">
      <c r="A39" s="30">
        <f>RG_inputs!A69</f>
        <v>0</v>
      </c>
      <c r="B39" s="28">
        <f>RG_inputs!B69</f>
        <v>0</v>
      </c>
      <c r="C39" s="28">
        <f>RG_inputs!C69</f>
        <v>0</v>
      </c>
      <c r="D39" s="46">
        <f t="shared" si="15"/>
        <v>79.583333333333329</v>
      </c>
      <c r="E39" s="4">
        <f t="shared" si="19"/>
        <v>0</v>
      </c>
      <c r="F39" s="28">
        <f>RG_inputs!F69</f>
        <v>0</v>
      </c>
      <c r="G39" s="28">
        <f>RG_inputs!G69</f>
        <v>0</v>
      </c>
      <c r="H39" s="4">
        <f t="shared" si="16"/>
        <v>0</v>
      </c>
      <c r="I39" s="47">
        <f>RG_inputs!I69</f>
        <v>0</v>
      </c>
      <c r="J39" s="46">
        <f>RG_inputs!$J$73</f>
        <v>0</v>
      </c>
      <c r="K39" s="46">
        <f>RG_inputs!J69</f>
        <v>0</v>
      </c>
      <c r="L39" s="4" t="e">
        <f t="shared" si="20"/>
        <v>#DIV/0!</v>
      </c>
      <c r="M39" s="28">
        <f>RG_inputs!L69</f>
        <v>0</v>
      </c>
      <c r="N39" s="28">
        <f>RG_inputs!M69</f>
        <v>0</v>
      </c>
      <c r="O39" s="28">
        <f>RG_inputs!N69</f>
        <v>0</v>
      </c>
      <c r="P39" s="71">
        <f t="shared" si="21"/>
        <v>0</v>
      </c>
      <c r="R39" s="28">
        <f>RG_inputs!B85</f>
        <v>0</v>
      </c>
      <c r="S39" s="4" t="e">
        <f t="shared" si="17"/>
        <v>#DIV/0!</v>
      </c>
      <c r="T39" s="4" t="e">
        <f t="shared" si="18"/>
        <v>#DIV/0!</v>
      </c>
    </row>
    <row r="40" spans="1:20" x14ac:dyDescent="0.35">
      <c r="A40" s="30">
        <f>RG_inputs!A70</f>
        <v>0</v>
      </c>
      <c r="B40" s="28">
        <f>RG_inputs!B70</f>
        <v>0</v>
      </c>
      <c r="C40" s="28">
        <f>RG_inputs!C70</f>
        <v>0</v>
      </c>
      <c r="D40" s="46">
        <f t="shared" si="15"/>
        <v>79.583333333333329</v>
      </c>
      <c r="E40" s="4">
        <f t="shared" si="19"/>
        <v>0</v>
      </c>
      <c r="F40" s="28">
        <f>RG_inputs!F70</f>
        <v>0</v>
      </c>
      <c r="G40" s="28">
        <f>RG_inputs!G70</f>
        <v>0</v>
      </c>
      <c r="H40" s="4">
        <f t="shared" si="16"/>
        <v>0</v>
      </c>
      <c r="I40" s="47">
        <f>RG_inputs!I70</f>
        <v>0</v>
      </c>
      <c r="J40" s="46">
        <f>RG_inputs!$J$73</f>
        <v>0</v>
      </c>
      <c r="K40" s="46">
        <f>RG_inputs!J70</f>
        <v>0</v>
      </c>
      <c r="L40" s="4" t="e">
        <f t="shared" si="20"/>
        <v>#DIV/0!</v>
      </c>
      <c r="M40" s="28">
        <f>RG_inputs!L70</f>
        <v>0</v>
      </c>
      <c r="N40" s="28">
        <f>RG_inputs!M70</f>
        <v>0</v>
      </c>
      <c r="O40" s="28">
        <f>RG_inputs!N70</f>
        <v>0</v>
      </c>
      <c r="P40" s="71">
        <f t="shared" si="21"/>
        <v>0</v>
      </c>
      <c r="R40" s="28">
        <f>RG_inputs!B86</f>
        <v>0</v>
      </c>
      <c r="S40" s="4" t="e">
        <f t="shared" si="17"/>
        <v>#DIV/0!</v>
      </c>
      <c r="T40" s="4" t="e">
        <f t="shared" si="18"/>
        <v>#DIV/0!</v>
      </c>
    </row>
    <row r="41" spans="1:20" x14ac:dyDescent="0.35">
      <c r="A41" s="30">
        <f>RG_inputs!A71</f>
        <v>0</v>
      </c>
      <c r="B41" s="28">
        <f>RG_inputs!B71</f>
        <v>0</v>
      </c>
      <c r="C41" s="28">
        <f>RG_inputs!C71</f>
        <v>0</v>
      </c>
      <c r="D41" s="46">
        <f t="shared" si="15"/>
        <v>79.583333333333329</v>
      </c>
      <c r="E41" s="4">
        <f t="shared" si="19"/>
        <v>0</v>
      </c>
      <c r="F41" s="28">
        <f>RG_inputs!F71</f>
        <v>0</v>
      </c>
      <c r="G41" s="28">
        <f>RG_inputs!G71</f>
        <v>0</v>
      </c>
      <c r="H41" s="4">
        <f t="shared" si="16"/>
        <v>0</v>
      </c>
      <c r="I41" s="47">
        <f>RG_inputs!I71</f>
        <v>0</v>
      </c>
      <c r="J41" s="46">
        <f>RG_inputs!$J$73</f>
        <v>0</v>
      </c>
      <c r="K41" s="46">
        <f>RG_inputs!J71</f>
        <v>0</v>
      </c>
      <c r="L41" s="4" t="e">
        <f t="shared" si="20"/>
        <v>#DIV/0!</v>
      </c>
      <c r="M41" s="28">
        <f>RG_inputs!L71</f>
        <v>0</v>
      </c>
      <c r="N41" s="28">
        <f>RG_inputs!M71</f>
        <v>0</v>
      </c>
      <c r="O41" s="28">
        <f>RG_inputs!N71</f>
        <v>0</v>
      </c>
      <c r="P41" s="71">
        <f t="shared" si="21"/>
        <v>0</v>
      </c>
      <c r="R41" s="28">
        <f>RG_inputs!B87</f>
        <v>0</v>
      </c>
      <c r="S41" s="4" t="e">
        <f t="shared" si="17"/>
        <v>#DIV/0!</v>
      </c>
      <c r="T41" s="4" t="e">
        <f t="shared" si="18"/>
        <v>#DIV/0!</v>
      </c>
    </row>
    <row r="42" spans="1:20" x14ac:dyDescent="0.35">
      <c r="A42" s="30">
        <f>RG_inputs!A72</f>
        <v>0</v>
      </c>
      <c r="B42" s="28">
        <f>RG_inputs!B72</f>
        <v>0</v>
      </c>
      <c r="C42" s="28">
        <f>RG_inputs!C72</f>
        <v>0</v>
      </c>
      <c r="D42" s="46">
        <f t="shared" si="15"/>
        <v>79.583333333333329</v>
      </c>
      <c r="E42" s="4">
        <f t="shared" si="19"/>
        <v>0</v>
      </c>
      <c r="F42" s="28">
        <f>RG_inputs!F72</f>
        <v>0</v>
      </c>
      <c r="G42" s="28">
        <f>RG_inputs!G72</f>
        <v>0</v>
      </c>
      <c r="H42" s="4">
        <f t="shared" si="16"/>
        <v>0</v>
      </c>
      <c r="I42" s="47">
        <f>RG_inputs!I72</f>
        <v>0</v>
      </c>
      <c r="J42" s="46">
        <f>RG_inputs!$J$73</f>
        <v>0</v>
      </c>
      <c r="K42" s="46">
        <f>RG_inputs!J72</f>
        <v>0</v>
      </c>
      <c r="L42" s="4" t="e">
        <f t="shared" si="20"/>
        <v>#DIV/0!</v>
      </c>
      <c r="M42" s="28">
        <f>RG_inputs!L72</f>
        <v>0</v>
      </c>
      <c r="N42" s="28">
        <f>RG_inputs!M72</f>
        <v>0</v>
      </c>
      <c r="O42" s="28">
        <f>RG_inputs!N72</f>
        <v>0</v>
      </c>
      <c r="P42" s="71">
        <f t="shared" si="21"/>
        <v>0</v>
      </c>
      <c r="R42" s="28">
        <f>RG_inputs!B88</f>
        <v>0</v>
      </c>
      <c r="S42" s="4" t="e">
        <f t="shared" si="17"/>
        <v>#DIV/0!</v>
      </c>
      <c r="T42" s="4" t="e">
        <f t="shared" si="18"/>
        <v>#DIV/0!</v>
      </c>
    </row>
    <row r="45" spans="1:20" s="35" customFormat="1" ht="15" customHeight="1" x14ac:dyDescent="0.35">
      <c r="A45" s="270" t="s">
        <v>28</v>
      </c>
      <c r="B45" s="280" t="s">
        <v>50</v>
      </c>
      <c r="C45" s="281"/>
      <c r="D45" s="281"/>
      <c r="E45" s="281"/>
      <c r="F45" s="281"/>
      <c r="G45" s="281"/>
      <c r="H45" s="281"/>
      <c r="I45" s="281"/>
      <c r="J45" s="281"/>
      <c r="K45" s="281"/>
      <c r="L45" s="281"/>
      <c r="M45" s="281"/>
      <c r="N45" s="281"/>
      <c r="O45" s="281"/>
      <c r="P45" s="85"/>
      <c r="Q45" s="270" t="s">
        <v>161</v>
      </c>
      <c r="S45" s="273"/>
    </row>
    <row r="46" spans="1:20" s="35" customFormat="1" ht="15.75" customHeight="1" x14ac:dyDescent="0.35">
      <c r="A46" s="271"/>
      <c r="B46" s="274" t="s">
        <v>44</v>
      </c>
      <c r="C46" s="274" t="s">
        <v>159</v>
      </c>
      <c r="D46" s="276" t="s">
        <v>64</v>
      </c>
      <c r="E46" s="276"/>
      <c r="F46" s="276"/>
      <c r="G46" s="276"/>
      <c r="H46" s="277" t="s">
        <v>49</v>
      </c>
      <c r="I46" s="278" t="s">
        <v>13</v>
      </c>
      <c r="J46" s="280" t="s">
        <v>6</v>
      </c>
      <c r="K46" s="281"/>
      <c r="L46" s="282"/>
      <c r="M46" s="280" t="s">
        <v>7</v>
      </c>
      <c r="N46" s="281"/>
      <c r="O46" s="281"/>
      <c r="P46" s="85"/>
      <c r="Q46" s="271"/>
      <c r="S46" s="273"/>
    </row>
    <row r="47" spans="1:20" s="35" customFormat="1" ht="82" x14ac:dyDescent="0.4">
      <c r="A47" s="272"/>
      <c r="B47" s="275"/>
      <c r="C47" s="275"/>
      <c r="D47" s="81" t="s">
        <v>45</v>
      </c>
      <c r="E47" s="81" t="s">
        <v>46</v>
      </c>
      <c r="F47" s="81" t="s">
        <v>47</v>
      </c>
      <c r="G47" s="81" t="s">
        <v>65</v>
      </c>
      <c r="H47" s="277"/>
      <c r="I47" s="279"/>
      <c r="J47" s="81" t="s">
        <v>48</v>
      </c>
      <c r="K47" s="82" t="s">
        <v>5</v>
      </c>
      <c r="L47" s="81" t="s">
        <v>10</v>
      </c>
      <c r="M47" s="83" t="s">
        <v>12</v>
      </c>
      <c r="N47" s="83" t="s">
        <v>8</v>
      </c>
      <c r="O47" s="84" t="s">
        <v>11</v>
      </c>
      <c r="P47" s="86"/>
      <c r="Q47" s="272"/>
      <c r="S47" s="273"/>
    </row>
    <row r="48" spans="1:20" s="35" customFormat="1" x14ac:dyDescent="0.35">
      <c r="A48" s="30">
        <f>RG_inputs!A95</f>
        <v>0</v>
      </c>
      <c r="B48" s="28">
        <f>RG_inputs!B95</f>
        <v>0</v>
      </c>
      <c r="C48" s="28" t="str">
        <f>RG_inputs!C95</f>
        <v>Select</v>
      </c>
      <c r="D48" s="28">
        <f>RG_inputs!D95</f>
        <v>0</v>
      </c>
      <c r="E48" s="28">
        <f>RG_inputs!E95</f>
        <v>0</v>
      </c>
      <c r="F48" s="28">
        <f>RG_inputs!F95</f>
        <v>0</v>
      </c>
      <c r="G48" s="28">
        <f>RG_inputs!G95</f>
        <v>0</v>
      </c>
      <c r="H48" s="28">
        <f>RG_inputs!H95</f>
        <v>0</v>
      </c>
      <c r="I48" s="28">
        <f>RG_inputs!I95</f>
        <v>0</v>
      </c>
      <c r="J48" s="46">
        <f>IF(C48="Rectangular sump",(D48+E48)*2*B48,IF(C48="Circular sump",F48*PI()*B48,G48*B48))</f>
        <v>0</v>
      </c>
      <c r="K48" s="28">
        <f>RG_inputs!K95</f>
        <v>0</v>
      </c>
      <c r="L48" s="4">
        <f>H48*K48*J48*(I48^1.5)</f>
        <v>0</v>
      </c>
      <c r="M48" s="46" t="str">
        <f>IF(C48="Rectangular sump",B48*D48*E48,IF(C48="Circular sump",B48*PI()*(F48/2)^2,"Not applicable"))</f>
        <v>Not applicable</v>
      </c>
      <c r="N48" s="28">
        <f>RG_inputs!O95</f>
        <v>0</v>
      </c>
      <c r="O48" s="87" t="e">
        <f>M48*H48*N48*SQRT(2*9.81*I48)</f>
        <v>#VALUE!</v>
      </c>
      <c r="P48" s="86"/>
      <c r="Q48" s="28">
        <f>RG_inputs!Q113</f>
        <v>0</v>
      </c>
      <c r="S48" s="75"/>
    </row>
    <row r="49" spans="1:19" s="35" customFormat="1" x14ac:dyDescent="0.35">
      <c r="A49" s="30">
        <f>RG_inputs!A96</f>
        <v>0</v>
      </c>
      <c r="B49" s="28">
        <f>RG_inputs!B96</f>
        <v>0</v>
      </c>
      <c r="C49" s="28" t="str">
        <f>RG_inputs!C96</f>
        <v>Select</v>
      </c>
      <c r="D49" s="28">
        <f>RG_inputs!D96</f>
        <v>0</v>
      </c>
      <c r="E49" s="28">
        <f>RG_inputs!E96</f>
        <v>0</v>
      </c>
      <c r="F49" s="28">
        <f>RG_inputs!F96</f>
        <v>0</v>
      </c>
      <c r="G49" s="28">
        <f>RG_inputs!G96</f>
        <v>0</v>
      </c>
      <c r="H49" s="28">
        <f>RG_inputs!H96</f>
        <v>0</v>
      </c>
      <c r="I49" s="28">
        <f>RG_inputs!I96</f>
        <v>0</v>
      </c>
      <c r="J49" s="46">
        <f t="shared" ref="J49:J57" si="22">IF(C49="Rectangular sump",(D49+E49)*2*B49,IF(C49="Circular sump",F49*PI()*B49,G49*B49))</f>
        <v>0</v>
      </c>
      <c r="K49" s="28">
        <f>RG_inputs!K96</f>
        <v>0</v>
      </c>
      <c r="L49" s="4">
        <f t="shared" ref="L49:L57" si="23">H49*K49*J49*(I49^1.5)</f>
        <v>0</v>
      </c>
      <c r="M49" s="46" t="str">
        <f t="shared" ref="M49:M57" si="24">IF(C49="Rectangular sump",B49*D49*E49,IF(C49="Circular sump",B49*PI()*(F49/2)^2,"Not applicable"))</f>
        <v>Not applicable</v>
      </c>
      <c r="N49" s="28">
        <f>RG_inputs!O96</f>
        <v>0</v>
      </c>
      <c r="O49" s="87" t="e">
        <f t="shared" ref="O49:O57" si="25">M49*H49*N49*SQRT(2*9.81*I49)</f>
        <v>#VALUE!</v>
      </c>
      <c r="P49" s="86"/>
      <c r="Q49" s="28">
        <f>RG_inputs!Q114</f>
        <v>0</v>
      </c>
      <c r="S49" s="75"/>
    </row>
    <row r="50" spans="1:19" s="35" customFormat="1" x14ac:dyDescent="0.35">
      <c r="A50" s="30">
        <f>RG_inputs!A97</f>
        <v>0</v>
      </c>
      <c r="B50" s="28">
        <f>RG_inputs!B97</f>
        <v>0</v>
      </c>
      <c r="C50" s="28" t="str">
        <f>RG_inputs!C97</f>
        <v>Select</v>
      </c>
      <c r="D50" s="28">
        <f>RG_inputs!D97</f>
        <v>0</v>
      </c>
      <c r="E50" s="28">
        <f>RG_inputs!E97</f>
        <v>0</v>
      </c>
      <c r="F50" s="28">
        <f>RG_inputs!F97</f>
        <v>0</v>
      </c>
      <c r="G50" s="28">
        <f>RG_inputs!G97</f>
        <v>0</v>
      </c>
      <c r="H50" s="28">
        <f>RG_inputs!H97</f>
        <v>0</v>
      </c>
      <c r="I50" s="28">
        <f>RG_inputs!I97</f>
        <v>0</v>
      </c>
      <c r="J50" s="46">
        <f t="shared" si="22"/>
        <v>0</v>
      </c>
      <c r="K50" s="28">
        <f>RG_inputs!K97</f>
        <v>0</v>
      </c>
      <c r="L50" s="4">
        <f t="shared" si="23"/>
        <v>0</v>
      </c>
      <c r="M50" s="46" t="str">
        <f t="shared" si="24"/>
        <v>Not applicable</v>
      </c>
      <c r="N50" s="28">
        <f>RG_inputs!O97</f>
        <v>0</v>
      </c>
      <c r="O50" s="87" t="e">
        <f t="shared" si="25"/>
        <v>#VALUE!</v>
      </c>
      <c r="P50" s="86"/>
      <c r="Q50" s="28">
        <f>RG_inputs!Q115</f>
        <v>0</v>
      </c>
      <c r="S50" s="75"/>
    </row>
    <row r="51" spans="1:19" s="35" customFormat="1" x14ac:dyDescent="0.35">
      <c r="A51" s="30">
        <f>RG_inputs!A98</f>
        <v>0</v>
      </c>
      <c r="B51" s="28">
        <f>RG_inputs!B98</f>
        <v>0</v>
      </c>
      <c r="C51" s="28" t="str">
        <f>RG_inputs!C98</f>
        <v>Select</v>
      </c>
      <c r="D51" s="28">
        <f>RG_inputs!D98</f>
        <v>0</v>
      </c>
      <c r="E51" s="28">
        <f>RG_inputs!E98</f>
        <v>0</v>
      </c>
      <c r="F51" s="28">
        <f>RG_inputs!F98</f>
        <v>0</v>
      </c>
      <c r="G51" s="28">
        <f>RG_inputs!G98</f>
        <v>0</v>
      </c>
      <c r="H51" s="28">
        <f>RG_inputs!H98</f>
        <v>0</v>
      </c>
      <c r="I51" s="28">
        <f>RG_inputs!I98</f>
        <v>0</v>
      </c>
      <c r="J51" s="46">
        <f t="shared" si="22"/>
        <v>0</v>
      </c>
      <c r="K51" s="28">
        <f>RG_inputs!K98</f>
        <v>0</v>
      </c>
      <c r="L51" s="4">
        <f t="shared" si="23"/>
        <v>0</v>
      </c>
      <c r="M51" s="46" t="str">
        <f t="shared" si="24"/>
        <v>Not applicable</v>
      </c>
      <c r="N51" s="28">
        <f>RG_inputs!O98</f>
        <v>0</v>
      </c>
      <c r="O51" s="87" t="e">
        <f t="shared" si="25"/>
        <v>#VALUE!</v>
      </c>
      <c r="P51" s="86"/>
      <c r="Q51" s="28">
        <f>RG_inputs!Q116</f>
        <v>0</v>
      </c>
      <c r="S51" s="75"/>
    </row>
    <row r="52" spans="1:19" s="35" customFormat="1" x14ac:dyDescent="0.35">
      <c r="A52" s="30">
        <f>RG_inputs!A99</f>
        <v>0</v>
      </c>
      <c r="B52" s="28">
        <f>RG_inputs!B99</f>
        <v>0</v>
      </c>
      <c r="C52" s="28" t="str">
        <f>RG_inputs!C99</f>
        <v>Select</v>
      </c>
      <c r="D52" s="28">
        <f>RG_inputs!D99</f>
        <v>0</v>
      </c>
      <c r="E52" s="28">
        <f>RG_inputs!E99</f>
        <v>0</v>
      </c>
      <c r="F52" s="28">
        <f>RG_inputs!F99</f>
        <v>0</v>
      </c>
      <c r="G52" s="28">
        <f>RG_inputs!G99</f>
        <v>0</v>
      </c>
      <c r="H52" s="28">
        <f>RG_inputs!H99</f>
        <v>0</v>
      </c>
      <c r="I52" s="28">
        <f>RG_inputs!I99</f>
        <v>0</v>
      </c>
      <c r="J52" s="46">
        <f t="shared" si="22"/>
        <v>0</v>
      </c>
      <c r="K52" s="28">
        <f>RG_inputs!K99</f>
        <v>0</v>
      </c>
      <c r="L52" s="4">
        <f t="shared" si="23"/>
        <v>0</v>
      </c>
      <c r="M52" s="46" t="str">
        <f t="shared" si="24"/>
        <v>Not applicable</v>
      </c>
      <c r="N52" s="28">
        <f>RG_inputs!O99</f>
        <v>0</v>
      </c>
      <c r="O52" s="87" t="e">
        <f t="shared" si="25"/>
        <v>#VALUE!</v>
      </c>
      <c r="P52" s="86"/>
      <c r="Q52" s="28">
        <f>RG_inputs!Q117</f>
        <v>0</v>
      </c>
      <c r="S52" s="75"/>
    </row>
    <row r="53" spans="1:19" s="35" customFormat="1" x14ac:dyDescent="0.35">
      <c r="A53" s="30">
        <f>RG_inputs!A100</f>
        <v>0</v>
      </c>
      <c r="B53" s="28">
        <f>RG_inputs!B100</f>
        <v>0</v>
      </c>
      <c r="C53" s="28" t="str">
        <f>RG_inputs!C100</f>
        <v>Select</v>
      </c>
      <c r="D53" s="28">
        <f>RG_inputs!D100</f>
        <v>0</v>
      </c>
      <c r="E53" s="28">
        <f>RG_inputs!E100</f>
        <v>0</v>
      </c>
      <c r="F53" s="28">
        <f>RG_inputs!F100</f>
        <v>0</v>
      </c>
      <c r="G53" s="28">
        <f>RG_inputs!G100</f>
        <v>0</v>
      </c>
      <c r="H53" s="28">
        <f>RG_inputs!H100</f>
        <v>0</v>
      </c>
      <c r="I53" s="28">
        <f>RG_inputs!I100</f>
        <v>0</v>
      </c>
      <c r="J53" s="46">
        <f t="shared" si="22"/>
        <v>0</v>
      </c>
      <c r="K53" s="28">
        <f>RG_inputs!K100</f>
        <v>0</v>
      </c>
      <c r="L53" s="4">
        <f t="shared" si="23"/>
        <v>0</v>
      </c>
      <c r="M53" s="46" t="str">
        <f t="shared" si="24"/>
        <v>Not applicable</v>
      </c>
      <c r="N53" s="28">
        <f>RG_inputs!O100</f>
        <v>0</v>
      </c>
      <c r="O53" s="87" t="e">
        <f t="shared" si="25"/>
        <v>#VALUE!</v>
      </c>
      <c r="P53" s="86"/>
      <c r="Q53" s="28">
        <f>RG_inputs!Q118</f>
        <v>0</v>
      </c>
      <c r="S53" s="75"/>
    </row>
    <row r="54" spans="1:19" s="35" customFormat="1" x14ac:dyDescent="0.35">
      <c r="A54" s="30">
        <f>RG_inputs!A101</f>
        <v>0</v>
      </c>
      <c r="B54" s="28">
        <f>RG_inputs!B101</f>
        <v>0</v>
      </c>
      <c r="C54" s="28" t="str">
        <f>RG_inputs!C101</f>
        <v>Select</v>
      </c>
      <c r="D54" s="28">
        <f>RG_inputs!D101</f>
        <v>0</v>
      </c>
      <c r="E54" s="28">
        <f>RG_inputs!E101</f>
        <v>0</v>
      </c>
      <c r="F54" s="28">
        <f>RG_inputs!F101</f>
        <v>0</v>
      </c>
      <c r="G54" s="28">
        <f>RG_inputs!G101</f>
        <v>0</v>
      </c>
      <c r="H54" s="28">
        <f>RG_inputs!H101</f>
        <v>0</v>
      </c>
      <c r="I54" s="28">
        <f>RG_inputs!I101</f>
        <v>0</v>
      </c>
      <c r="J54" s="46">
        <f t="shared" si="22"/>
        <v>0</v>
      </c>
      <c r="K54" s="28">
        <f>RG_inputs!K101</f>
        <v>0</v>
      </c>
      <c r="L54" s="4">
        <f t="shared" si="23"/>
        <v>0</v>
      </c>
      <c r="M54" s="46" t="str">
        <f t="shared" si="24"/>
        <v>Not applicable</v>
      </c>
      <c r="N54" s="28">
        <f>RG_inputs!O101</f>
        <v>0</v>
      </c>
      <c r="O54" s="87" t="e">
        <f t="shared" si="25"/>
        <v>#VALUE!</v>
      </c>
      <c r="P54" s="86"/>
      <c r="Q54" s="28">
        <f>RG_inputs!Q119</f>
        <v>0</v>
      </c>
      <c r="S54" s="75"/>
    </row>
    <row r="55" spans="1:19" s="35" customFormat="1" x14ac:dyDescent="0.35">
      <c r="A55" s="30">
        <f>RG_inputs!A102</f>
        <v>0</v>
      </c>
      <c r="B55" s="28">
        <f>RG_inputs!B102</f>
        <v>0</v>
      </c>
      <c r="C55" s="28" t="str">
        <f>RG_inputs!C102</f>
        <v>Select</v>
      </c>
      <c r="D55" s="28">
        <f>RG_inputs!D102</f>
        <v>0</v>
      </c>
      <c r="E55" s="28">
        <f>RG_inputs!E102</f>
        <v>0</v>
      </c>
      <c r="F55" s="28">
        <f>RG_inputs!F102</f>
        <v>0</v>
      </c>
      <c r="G55" s="28">
        <f>RG_inputs!G102</f>
        <v>0</v>
      </c>
      <c r="H55" s="28">
        <f>RG_inputs!H102</f>
        <v>0</v>
      </c>
      <c r="I55" s="28">
        <f>RG_inputs!I102</f>
        <v>0</v>
      </c>
      <c r="J55" s="46">
        <f t="shared" si="22"/>
        <v>0</v>
      </c>
      <c r="K55" s="28">
        <f>RG_inputs!K102</f>
        <v>0</v>
      </c>
      <c r="L55" s="4">
        <f t="shared" si="23"/>
        <v>0</v>
      </c>
      <c r="M55" s="46" t="str">
        <f t="shared" si="24"/>
        <v>Not applicable</v>
      </c>
      <c r="N55" s="28">
        <f>RG_inputs!O102</f>
        <v>0</v>
      </c>
      <c r="O55" s="87" t="e">
        <f t="shared" si="25"/>
        <v>#VALUE!</v>
      </c>
      <c r="P55" s="86"/>
      <c r="Q55" s="28">
        <f>RG_inputs!Q120</f>
        <v>0</v>
      </c>
      <c r="S55" s="75"/>
    </row>
    <row r="56" spans="1:19" s="35" customFormat="1" x14ac:dyDescent="0.35">
      <c r="A56" s="30">
        <f>RG_inputs!A103</f>
        <v>0</v>
      </c>
      <c r="B56" s="28">
        <f>RG_inputs!B103</f>
        <v>0</v>
      </c>
      <c r="C56" s="28" t="str">
        <f>RG_inputs!C103</f>
        <v>Select</v>
      </c>
      <c r="D56" s="28">
        <f>RG_inputs!D103</f>
        <v>0</v>
      </c>
      <c r="E56" s="28">
        <f>RG_inputs!E103</f>
        <v>0</v>
      </c>
      <c r="F56" s="28">
        <f>RG_inputs!F103</f>
        <v>0</v>
      </c>
      <c r="G56" s="28">
        <f>RG_inputs!G103</f>
        <v>0</v>
      </c>
      <c r="H56" s="28">
        <f>RG_inputs!H103</f>
        <v>0</v>
      </c>
      <c r="I56" s="28">
        <f>RG_inputs!I103</f>
        <v>0</v>
      </c>
      <c r="J56" s="46">
        <f t="shared" si="22"/>
        <v>0</v>
      </c>
      <c r="K56" s="28">
        <f>RG_inputs!K103</f>
        <v>0</v>
      </c>
      <c r="L56" s="4">
        <f t="shared" si="23"/>
        <v>0</v>
      </c>
      <c r="M56" s="46" t="str">
        <f t="shared" si="24"/>
        <v>Not applicable</v>
      </c>
      <c r="N56" s="28">
        <f>RG_inputs!O103</f>
        <v>0</v>
      </c>
      <c r="O56" s="87" t="e">
        <f t="shared" si="25"/>
        <v>#VALUE!</v>
      </c>
      <c r="P56" s="86"/>
      <c r="Q56" s="28">
        <f>RG_inputs!Q121</f>
        <v>0</v>
      </c>
      <c r="S56" s="75"/>
    </row>
    <row r="57" spans="1:19" s="35" customFormat="1" x14ac:dyDescent="0.35">
      <c r="A57" s="30">
        <f>RG_inputs!A104</f>
        <v>0</v>
      </c>
      <c r="B57" s="28">
        <f>RG_inputs!B104</f>
        <v>0</v>
      </c>
      <c r="C57" s="28" t="str">
        <f>RG_inputs!C104</f>
        <v>Select</v>
      </c>
      <c r="D57" s="28">
        <f>RG_inputs!D104</f>
        <v>0</v>
      </c>
      <c r="E57" s="28">
        <f>RG_inputs!E104</f>
        <v>0</v>
      </c>
      <c r="F57" s="28">
        <f>RG_inputs!F104</f>
        <v>0</v>
      </c>
      <c r="G57" s="28">
        <f>RG_inputs!G104</f>
        <v>0</v>
      </c>
      <c r="H57" s="28">
        <f>RG_inputs!H104</f>
        <v>0</v>
      </c>
      <c r="I57" s="28">
        <f>RG_inputs!I104</f>
        <v>0</v>
      </c>
      <c r="J57" s="46">
        <f t="shared" si="22"/>
        <v>0</v>
      </c>
      <c r="K57" s="28">
        <f>RG_inputs!K104</f>
        <v>0</v>
      </c>
      <c r="L57" s="4">
        <f t="shared" si="23"/>
        <v>0</v>
      </c>
      <c r="M57" s="46" t="str">
        <f t="shared" si="24"/>
        <v>Not applicable</v>
      </c>
      <c r="N57" s="28">
        <f>RG_inputs!O104</f>
        <v>0</v>
      </c>
      <c r="O57" s="87" t="e">
        <f t="shared" si="25"/>
        <v>#VALUE!</v>
      </c>
      <c r="P57" s="86"/>
      <c r="Q57" s="28">
        <f>RG_inputs!Q122</f>
        <v>0</v>
      </c>
      <c r="S57" s="75"/>
    </row>
  </sheetData>
  <mergeCells count="22">
    <mergeCell ref="A30:A32"/>
    <mergeCell ref="A15:A17"/>
    <mergeCell ref="B15:F16"/>
    <mergeCell ref="B1:H1"/>
    <mergeCell ref="G16:L16"/>
    <mergeCell ref="M16:S16"/>
    <mergeCell ref="G15:S15"/>
    <mergeCell ref="R30:T31"/>
    <mergeCell ref="B30:P31"/>
    <mergeCell ref="I1:N1"/>
    <mergeCell ref="O1:Q1"/>
    <mergeCell ref="A45:A47"/>
    <mergeCell ref="Q45:Q47"/>
    <mergeCell ref="S45:S47"/>
    <mergeCell ref="B46:B47"/>
    <mergeCell ref="C46:C47"/>
    <mergeCell ref="D46:G46"/>
    <mergeCell ref="H46:H47"/>
    <mergeCell ref="I46:I47"/>
    <mergeCell ref="J46:L46"/>
    <mergeCell ref="M46:O46"/>
    <mergeCell ref="B45:O45"/>
  </mergeCells>
  <phoneticPr fontId="21" type="noConversion"/>
  <conditionalFormatting sqref="I33:I42">
    <cfRule type="cellIs" dxfId="68" priority="52" operator="equal">
      <formula>"NO"</formula>
    </cfRule>
  </conditionalFormatting>
  <conditionalFormatting sqref="P33:P42">
    <cfRule type="cellIs" dxfId="67" priority="15" operator="equal">
      <formula>"NO"</formula>
    </cfRule>
  </conditionalFormatting>
  <conditionalFormatting sqref="S48:S57">
    <cfRule type="cellIs" dxfId="66" priority="1" operator="equal">
      <formula>"NO"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19391-C281-4CBE-B324-3F643785A072}">
  <dimension ref="A1:AG13"/>
  <sheetViews>
    <sheetView zoomScaleNormal="100" workbookViewId="0">
      <pane xSplit="1" ySplit="3" topLeftCell="B4" activePane="bottomRight" state="frozen"/>
      <selection activeCell="C21" sqref="C21:R21"/>
      <selection pane="topRight" activeCell="C21" sqref="C21:R21"/>
      <selection pane="bottomLeft" activeCell="C21" sqref="C21:R21"/>
      <selection pane="bottomRight" activeCell="C21" sqref="C21:R21"/>
    </sheetView>
  </sheetViews>
  <sheetFormatPr defaultRowHeight="14.5" x14ac:dyDescent="0.35"/>
  <cols>
    <col min="1" max="1" width="13" customWidth="1"/>
    <col min="2" max="2" width="9.7265625" bestFit="1" customWidth="1"/>
    <col min="5" max="6" width="9.7265625" bestFit="1" customWidth="1"/>
    <col min="7" max="7" width="12.26953125" bestFit="1" customWidth="1"/>
    <col min="9" max="9" width="11.1796875" customWidth="1"/>
    <col min="10" max="10" width="11.7265625" bestFit="1" customWidth="1"/>
    <col min="11" max="11" width="11" bestFit="1" customWidth="1"/>
    <col min="12" max="20" width="9.7265625" customWidth="1"/>
    <col min="22" max="22" width="9.1796875" customWidth="1"/>
    <col min="23" max="23" width="10.81640625" bestFit="1" customWidth="1"/>
    <col min="26" max="26" width="11" bestFit="1" customWidth="1"/>
    <col min="27" max="27" width="11.26953125" customWidth="1"/>
    <col min="28" max="29" width="10.81640625" bestFit="1" customWidth="1"/>
    <col min="30" max="31" width="11.1796875" customWidth="1"/>
    <col min="33" max="33" width="20.453125" customWidth="1"/>
  </cols>
  <sheetData>
    <row r="1" spans="1:33" s="1" customFormat="1" ht="15.5" x14ac:dyDescent="0.35">
      <c r="A1" s="30"/>
      <c r="B1" s="70"/>
      <c r="C1" s="299" t="s">
        <v>43</v>
      </c>
      <c r="D1" s="299"/>
      <c r="E1" s="299"/>
      <c r="F1" s="299"/>
      <c r="G1" s="48" t="s">
        <v>66</v>
      </c>
      <c r="H1" s="291" t="s">
        <v>93</v>
      </c>
      <c r="I1" s="291"/>
      <c r="J1" s="291"/>
      <c r="K1" s="283" t="s">
        <v>172</v>
      </c>
      <c r="L1" s="283"/>
      <c r="M1" s="283"/>
      <c r="N1" s="283"/>
      <c r="O1" s="283"/>
      <c r="P1" s="283"/>
      <c r="Q1" s="300" t="s">
        <v>113</v>
      </c>
      <c r="R1" s="301"/>
      <c r="S1" s="301"/>
      <c r="T1" s="301"/>
      <c r="U1" s="300" t="s">
        <v>53</v>
      </c>
      <c r="V1" s="301"/>
      <c r="W1" s="301"/>
      <c r="X1" s="301"/>
      <c r="Y1" s="280" t="s">
        <v>6</v>
      </c>
      <c r="Z1" s="281"/>
      <c r="AA1" s="282"/>
      <c r="AB1" s="280" t="s">
        <v>7</v>
      </c>
      <c r="AC1" s="281"/>
      <c r="AD1" s="282"/>
      <c r="AE1" s="30"/>
      <c r="AF1" s="30"/>
    </row>
    <row r="2" spans="1:33" s="40" customFormat="1" ht="97" x14ac:dyDescent="0.4">
      <c r="A2" s="270" t="s">
        <v>28</v>
      </c>
      <c r="B2" s="32" t="s">
        <v>33</v>
      </c>
      <c r="C2" s="32" t="s">
        <v>38</v>
      </c>
      <c r="D2" s="32" t="s">
        <v>158</v>
      </c>
      <c r="E2" s="32" t="s">
        <v>57</v>
      </c>
      <c r="F2" s="32" t="s">
        <v>58</v>
      </c>
      <c r="G2" s="44" t="s">
        <v>168</v>
      </c>
      <c r="H2" s="34" t="s">
        <v>169</v>
      </c>
      <c r="I2" s="34" t="s">
        <v>179</v>
      </c>
      <c r="J2" s="34" t="s">
        <v>132</v>
      </c>
      <c r="K2" s="44" t="s">
        <v>103</v>
      </c>
      <c r="L2" s="44" t="s">
        <v>134</v>
      </c>
      <c r="M2" s="44" t="s">
        <v>171</v>
      </c>
      <c r="N2" s="44" t="s">
        <v>144</v>
      </c>
      <c r="O2" s="44" t="s">
        <v>173</v>
      </c>
      <c r="P2" s="44" t="s">
        <v>163</v>
      </c>
      <c r="Q2" s="78" t="s">
        <v>190</v>
      </c>
      <c r="R2" s="78" t="s">
        <v>153</v>
      </c>
      <c r="S2" s="78" t="s">
        <v>191</v>
      </c>
      <c r="T2" s="78" t="s">
        <v>174</v>
      </c>
      <c r="U2" s="297" t="s">
        <v>175</v>
      </c>
      <c r="V2" s="298"/>
      <c r="W2" s="297" t="s">
        <v>176</v>
      </c>
      <c r="X2" s="298"/>
      <c r="Y2" s="39" t="s">
        <v>48</v>
      </c>
      <c r="Z2" s="302" t="s">
        <v>10</v>
      </c>
      <c r="AA2" s="303"/>
      <c r="AB2" s="39" t="s">
        <v>12</v>
      </c>
      <c r="AC2" s="302" t="s">
        <v>11</v>
      </c>
      <c r="AD2" s="303"/>
      <c r="AE2" s="295" t="s">
        <v>62</v>
      </c>
      <c r="AF2" s="296"/>
    </row>
    <row r="3" spans="1:33" s="40" customFormat="1" ht="21.75" customHeight="1" x14ac:dyDescent="0.35">
      <c r="A3" s="272"/>
      <c r="B3" s="37" t="s">
        <v>56</v>
      </c>
      <c r="C3" s="32" t="s">
        <v>52</v>
      </c>
      <c r="D3" s="32" t="s">
        <v>56</v>
      </c>
      <c r="E3" s="32" t="s">
        <v>56</v>
      </c>
      <c r="F3" s="32" t="s">
        <v>56</v>
      </c>
      <c r="G3" s="44" t="s">
        <v>51</v>
      </c>
      <c r="H3" s="34" t="s">
        <v>170</v>
      </c>
      <c r="I3" s="34" t="s">
        <v>181</v>
      </c>
      <c r="J3" s="34" t="s">
        <v>56</v>
      </c>
      <c r="K3" s="44" t="s">
        <v>52</v>
      </c>
      <c r="L3" s="44" t="s">
        <v>56</v>
      </c>
      <c r="M3" s="108"/>
      <c r="N3" s="44" t="s">
        <v>56</v>
      </c>
      <c r="O3" s="108"/>
      <c r="P3" s="44" t="s">
        <v>177</v>
      </c>
      <c r="Q3" s="78" t="s">
        <v>56</v>
      </c>
      <c r="R3" s="78" t="s">
        <v>56</v>
      </c>
      <c r="S3" s="78"/>
      <c r="T3" s="78"/>
      <c r="U3" s="38" t="s">
        <v>56</v>
      </c>
      <c r="V3" s="38" t="s">
        <v>54</v>
      </c>
      <c r="W3" s="38" t="s">
        <v>56</v>
      </c>
      <c r="X3" s="38" t="s">
        <v>55</v>
      </c>
      <c r="Y3" s="39" t="s">
        <v>56</v>
      </c>
      <c r="Z3" s="39" t="s">
        <v>56</v>
      </c>
      <c r="AA3" s="39" t="s">
        <v>59</v>
      </c>
      <c r="AB3" s="39" t="s">
        <v>56</v>
      </c>
      <c r="AC3" s="39" t="s">
        <v>56</v>
      </c>
      <c r="AD3" s="39" t="s">
        <v>60</v>
      </c>
      <c r="AE3" s="36" t="s">
        <v>56</v>
      </c>
      <c r="AF3" s="36" t="s">
        <v>63</v>
      </c>
      <c r="AG3" s="45" t="s">
        <v>61</v>
      </c>
    </row>
    <row r="4" spans="1:33" s="1" customFormat="1" ht="15.5" x14ac:dyDescent="0.35">
      <c r="A4" s="46">
        <f>RG_inputs!A32</f>
        <v>0</v>
      </c>
      <c r="B4" s="42" t="e">
        <f>(RG_inputs!G32-RG_backend!H3)/RG_backend!H3</f>
        <v>#DIV/0!</v>
      </c>
      <c r="C4" s="41" t="str">
        <f>IF(RG_inputs!H32=RG_backend!I3,"OK","NO")</f>
        <v>NO</v>
      </c>
      <c r="D4" s="42" t="e">
        <f>(RG_inputs!E63-RG_backend!E33)/RG_backend!E33</f>
        <v>#DIV/0!</v>
      </c>
      <c r="E4" s="42" t="e">
        <f>(RG_inputs!J32-RG_backend!L3)/RG_backend!L3</f>
        <v>#DIV/0!</v>
      </c>
      <c r="F4" s="42" t="e">
        <f>(RG_inputs!L32-RG_backend!N3)/RG_backend!N3</f>
        <v>#DIV/0!</v>
      </c>
      <c r="G4" s="106" t="e">
        <f>IF(RG_backend!Q3&gt;3%,IF(RG_backend!Q3&lt;5%,"OK","&gt;5%"),"&lt;3%")</f>
        <v>#DIV/0!</v>
      </c>
      <c r="H4" s="106" t="str">
        <f>IF(RG_backend!B18&gt;=0.4, IF(RG_backend!B18&lt;=0.6,"OK","&gt;0.6"),"&lt;0.4")</f>
        <v>&lt;0.4</v>
      </c>
      <c r="I4" s="106" t="str">
        <f>IF(RG_backend!E18&gt;=0.1, IF(RG_backend!E18&lt;=0.5,"OK","&gt;0.5"),"&lt;0.1")</f>
        <v>&lt;0.1</v>
      </c>
      <c r="J4" s="107" t="e">
        <f>(RG_inputs!F47-RG_backend!F18)/RG_backend!F18</f>
        <v>#DIV/0!</v>
      </c>
      <c r="K4" s="106" t="str">
        <f>IF(RG_inputs!H47=RG_backend!J18,"OK","NO")</f>
        <v>OK</v>
      </c>
      <c r="L4" s="107" t="e">
        <f>(RG_inputs!J47-RG_backend!L18)/RG_backend!L18</f>
        <v>#DIV/0!</v>
      </c>
      <c r="M4" s="41" t="e">
        <f>IF(RG_backend!L18&gt;=RG_backend!F18,"OK","NO")</f>
        <v>#DIV/0!</v>
      </c>
      <c r="N4" s="107" t="e">
        <f>(RG_inputs!Q47-RG_backend!S18)/RG_backend!S18</f>
        <v>#DIV/0!</v>
      </c>
      <c r="O4" s="41" t="e">
        <f>IF(RG_backend!S18&gt;=RG_backend!F18,"OK","NO")</f>
        <v>#DIV/0!</v>
      </c>
      <c r="P4" s="106" t="str">
        <f>IF(RG_backend!T18&lt;=3,"OK","NO")</f>
        <v>OK</v>
      </c>
      <c r="Q4" s="107" t="e">
        <f>(RG_inputs!H63-RG_backend!H33)/RG_backend!H33</f>
        <v>#DIV/0!</v>
      </c>
      <c r="R4" s="107" t="e">
        <f>(RG_inputs!K63-RG_backend!L33)/RG_backend!L33</f>
        <v>#DIV/0!</v>
      </c>
      <c r="S4" s="41" t="e">
        <f>IF(RG_backend!M33&gt;=RG_backend!L33,"OK","NO")</f>
        <v>#DIV/0!</v>
      </c>
      <c r="T4" s="41" t="str">
        <f>IF(RG_backend!P33&gt;=RG_backend!H33,"OK","NO")</f>
        <v>OK</v>
      </c>
      <c r="U4" s="42" t="e">
        <f>(RG_inputs!C79-RG_backend!S33)/RG_backend!S33</f>
        <v>#DIV/0!</v>
      </c>
      <c r="V4" s="41" t="e">
        <f>IF(RG_backend!S33&lt;=0.5,"OK","HIGH")</f>
        <v>#DIV/0!</v>
      </c>
      <c r="W4" s="42" t="e">
        <f>(RG_inputs!E79-RG_backend!T33)/RG_backend!T33</f>
        <v>#DIV/0!</v>
      </c>
      <c r="X4" s="41" t="e">
        <f>IF(RG_backend!T33&lt;=2,"OK","HIGH")</f>
        <v>#DIV/0!</v>
      </c>
      <c r="Y4" s="42" t="e">
        <f>(RG_inputs!J95-RG_backend!J48)/RG_backend!J48</f>
        <v>#DIV/0!</v>
      </c>
      <c r="Z4" s="42" t="e">
        <f>(RG_inputs!L95-RG_backend!L48)/RG_backend!L48</f>
        <v>#DIV/0!</v>
      </c>
      <c r="AA4" s="41" t="e">
        <f>IF(RG_backend!L48&gt;=RG_backend!L3,"OK","NO")</f>
        <v>#DIV/0!</v>
      </c>
      <c r="AB4" s="42" t="e">
        <f>(RG_inputs!N95-RG_backend!M48)/RG_backend!M48</f>
        <v>#VALUE!</v>
      </c>
      <c r="AC4" s="42" t="e">
        <f>(RG_inputs!P95-RG_backend!O48)/RG_backend!O48</f>
        <v>#VALUE!</v>
      </c>
      <c r="AD4" s="41" t="e">
        <f>IF(RG_backend!O48&gt;=RG_backend!L3,"OK","NO")</f>
        <v>#VALUE!</v>
      </c>
      <c r="AE4" s="42" t="e">
        <f>(RG_backend!Q48-RG_backend!L3)/RG_backend!L3</f>
        <v>#DIV/0!</v>
      </c>
      <c r="AF4" s="41" t="e">
        <f>IF(RG_backend!Q48&gt;=RG_backend!L3,"OK","NO")</f>
        <v>#DIV/0!</v>
      </c>
    </row>
    <row r="5" spans="1:33" ht="15.5" x14ac:dyDescent="0.35">
      <c r="A5" s="46">
        <f>RG_inputs!A33</f>
        <v>0</v>
      </c>
      <c r="B5" s="42" t="e">
        <f>(RG_inputs!G33-RG_backend!H4)/RG_backend!H4</f>
        <v>#DIV/0!</v>
      </c>
      <c r="C5" s="41" t="str">
        <f>IF(RG_inputs!H33=RG_backend!I4,"OK","NO")</f>
        <v>NO</v>
      </c>
      <c r="D5" s="42" t="e">
        <f>(RG_inputs!E64-RG_backend!E34)/RG_backend!E34</f>
        <v>#DIV/0!</v>
      </c>
      <c r="E5" s="42" t="e">
        <f>(RG_inputs!J33-RG_backend!L4)/RG_backend!L4</f>
        <v>#DIV/0!</v>
      </c>
      <c r="F5" s="42" t="e">
        <f>(RG_inputs!L33-RG_backend!N4)/RG_backend!N4</f>
        <v>#DIV/0!</v>
      </c>
      <c r="G5" s="106" t="e">
        <f>IF(RG_backend!Q4&gt;3%,IF(RG_backend!Q4&lt;5%,"OK","&gt;5%"),"&lt;3%")</f>
        <v>#DIV/0!</v>
      </c>
      <c r="H5" s="106" t="str">
        <f>IF(RG_backend!B19&gt;=0.4, IF(RG_backend!B19&lt;=0.6,"OK","&gt;0.6"),"&lt;0.4")</f>
        <v>&lt;0.4</v>
      </c>
      <c r="I5" s="106" t="str">
        <f>IF(RG_backend!E19&gt;=0.1, IF(RG_backend!E19&lt;=0.5,"OK","&gt;0.5"),"&lt;0.1")</f>
        <v>&lt;0.1</v>
      </c>
      <c r="J5" s="107" t="e">
        <f>(RG_inputs!F48-RG_backend!F19)/RG_backend!F19</f>
        <v>#DIV/0!</v>
      </c>
      <c r="K5" s="106" t="str">
        <f>IF(RG_inputs!H48=RG_backend!J19,"OK","NO")</f>
        <v>OK</v>
      </c>
      <c r="L5" s="107" t="e">
        <f>(RG_inputs!J48-RG_backend!L19)/RG_backend!L19</f>
        <v>#DIV/0!</v>
      </c>
      <c r="M5" s="41" t="e">
        <f>IF(RG_backend!L19&gt;=RG_backend!F19,"OK","NO")</f>
        <v>#DIV/0!</v>
      </c>
      <c r="N5" s="107" t="e">
        <f>(RG_inputs!Q48-RG_backend!S19)/RG_backend!S19</f>
        <v>#DIV/0!</v>
      </c>
      <c r="O5" s="41" t="e">
        <f>IF(RG_backend!S19&gt;=RG_backend!F19,"OK","NO")</f>
        <v>#DIV/0!</v>
      </c>
      <c r="P5" s="106" t="str">
        <f>IF(RG_backend!T19&lt;=3,"OK","NO")</f>
        <v>OK</v>
      </c>
      <c r="Q5" s="107" t="e">
        <f>(RG_inputs!H64-RG_backend!H34)/RG_backend!H34</f>
        <v>#DIV/0!</v>
      </c>
      <c r="R5" s="107" t="e">
        <f>(RG_inputs!K64-RG_backend!L34)/RG_backend!L34</f>
        <v>#DIV/0!</v>
      </c>
      <c r="S5" s="41" t="e">
        <f>IF(RG_backend!M34&gt;=RG_backend!L34,"OK","NO")</f>
        <v>#DIV/0!</v>
      </c>
      <c r="T5" s="41" t="str">
        <f>IF(RG_backend!P34&gt;=RG_backend!H34,"OK","NO")</f>
        <v>OK</v>
      </c>
      <c r="U5" s="42" t="e">
        <f>(RG_inputs!C80-RG_backend!S34)/RG_backend!S34</f>
        <v>#DIV/0!</v>
      </c>
      <c r="V5" s="41" t="e">
        <f>IF(RG_backend!S34&lt;=0.5,"OK","HIGH")</f>
        <v>#DIV/0!</v>
      </c>
      <c r="W5" s="42" t="e">
        <f>(RG_inputs!E80-RG_backend!T34)/RG_backend!T34</f>
        <v>#DIV/0!</v>
      </c>
      <c r="X5" s="41" t="e">
        <f>IF(RG_backend!T34&lt;=2,"OK","HIGH")</f>
        <v>#DIV/0!</v>
      </c>
      <c r="Y5" s="42" t="e">
        <f>(RG_inputs!J96-RG_backend!J49)/RG_backend!J49</f>
        <v>#DIV/0!</v>
      </c>
      <c r="Z5" s="42" t="e">
        <f>(RG_inputs!L96-RG_backend!L49)/RG_backend!L49</f>
        <v>#DIV/0!</v>
      </c>
      <c r="AA5" s="41" t="e">
        <f>IF(RG_backend!L49&gt;=RG_backend!L4,"OK","NO")</f>
        <v>#DIV/0!</v>
      </c>
      <c r="AB5" s="42" t="e">
        <f>(RG_inputs!N96-RG_backend!M49)/RG_backend!M49</f>
        <v>#VALUE!</v>
      </c>
      <c r="AC5" s="42" t="e">
        <f>(RG_inputs!P96-RG_backend!O49)/RG_backend!O49</f>
        <v>#VALUE!</v>
      </c>
      <c r="AD5" s="41" t="e">
        <f>IF(RG_backend!O49&gt;=RG_backend!L4,"OK","NO")</f>
        <v>#VALUE!</v>
      </c>
      <c r="AE5" s="42" t="e">
        <f>(RG_backend!Q49-RG_backend!L4)/RG_backend!L4</f>
        <v>#DIV/0!</v>
      </c>
      <c r="AF5" s="41" t="e">
        <f>IF(RG_backend!Q49&gt;=RG_backend!L4,"OK","NO")</f>
        <v>#DIV/0!</v>
      </c>
    </row>
    <row r="6" spans="1:33" ht="15.5" x14ac:dyDescent="0.35">
      <c r="A6" s="46">
        <f>RG_inputs!A34</f>
        <v>0</v>
      </c>
      <c r="B6" s="42" t="e">
        <f>(RG_inputs!G34-RG_backend!H5)/RG_backend!H5</f>
        <v>#DIV/0!</v>
      </c>
      <c r="C6" s="41" t="str">
        <f>IF(RG_inputs!H34=RG_backend!I5,"OK","NO")</f>
        <v>NO</v>
      </c>
      <c r="D6" s="42" t="e">
        <f>(RG_inputs!E65-RG_backend!E35)/RG_backend!E35</f>
        <v>#DIV/0!</v>
      </c>
      <c r="E6" s="42" t="e">
        <f>(RG_inputs!J34-RG_backend!L5)/RG_backend!L5</f>
        <v>#DIV/0!</v>
      </c>
      <c r="F6" s="42" t="e">
        <f>(RG_inputs!L34-RG_backend!N5)/RG_backend!N5</f>
        <v>#DIV/0!</v>
      </c>
      <c r="G6" s="106" t="e">
        <f>IF(RG_backend!Q5&gt;3%,IF(RG_backend!Q5&lt;5%,"OK","&gt;5%"),"&lt;3%")</f>
        <v>#DIV/0!</v>
      </c>
      <c r="H6" s="106" t="str">
        <f>IF(RG_backend!B20&gt;=0.4, IF(RG_backend!B20&lt;=0.6,"OK","&gt;0.6"),"&lt;0.4")</f>
        <v>&lt;0.4</v>
      </c>
      <c r="I6" s="106" t="str">
        <f>IF(RG_backend!E20&gt;=0.1, IF(RG_backend!E20&lt;=0.5,"OK","&gt;0.5"),"&lt;0.1")</f>
        <v>&lt;0.1</v>
      </c>
      <c r="J6" s="107" t="e">
        <f>(RG_inputs!F49-RG_backend!F20)/RG_backend!F20</f>
        <v>#DIV/0!</v>
      </c>
      <c r="K6" s="106" t="str">
        <f>IF(RG_inputs!H49=RG_backend!J20,"OK","NO")</f>
        <v>OK</v>
      </c>
      <c r="L6" s="107" t="e">
        <f>(RG_inputs!J49-RG_backend!L20)/RG_backend!L20</f>
        <v>#DIV/0!</v>
      </c>
      <c r="M6" s="41" t="e">
        <f>IF(RG_backend!L20&gt;=RG_backend!F20,"OK","NO")</f>
        <v>#DIV/0!</v>
      </c>
      <c r="N6" s="107" t="e">
        <f>(RG_inputs!Q49-RG_backend!S20)/RG_backend!S20</f>
        <v>#DIV/0!</v>
      </c>
      <c r="O6" s="41" t="e">
        <f>IF(RG_backend!S20&gt;=RG_backend!F20,"OK","NO")</f>
        <v>#DIV/0!</v>
      </c>
      <c r="P6" s="106" t="str">
        <f>IF(RG_backend!T20&lt;=3,"OK","NO")</f>
        <v>OK</v>
      </c>
      <c r="Q6" s="107" t="e">
        <f>(RG_inputs!H65-RG_backend!H35)/RG_backend!H35</f>
        <v>#DIV/0!</v>
      </c>
      <c r="R6" s="107" t="e">
        <f>(RG_inputs!K65-RG_backend!L35)/RG_backend!L35</f>
        <v>#DIV/0!</v>
      </c>
      <c r="S6" s="41" t="e">
        <f>IF(RG_backend!M35&gt;=RG_backend!L35,"OK","NO")</f>
        <v>#DIV/0!</v>
      </c>
      <c r="T6" s="41" t="str">
        <f>IF(RG_backend!P35&gt;=RG_backend!H35,"OK","NO")</f>
        <v>OK</v>
      </c>
      <c r="U6" s="42" t="e">
        <f>(RG_inputs!C81-RG_backend!S35)/RG_backend!S35</f>
        <v>#DIV/0!</v>
      </c>
      <c r="V6" s="41" t="e">
        <f>IF(RG_backend!S35&lt;=0.5,"OK","HIGH")</f>
        <v>#DIV/0!</v>
      </c>
      <c r="W6" s="42" t="e">
        <f>(RG_inputs!E81-RG_backend!T35)/RG_backend!T35</f>
        <v>#DIV/0!</v>
      </c>
      <c r="X6" s="41" t="e">
        <f>IF(RG_backend!T35&lt;=2,"OK","HIGH")</f>
        <v>#DIV/0!</v>
      </c>
      <c r="Y6" s="42" t="e">
        <f>(RG_inputs!J97-RG_backend!J50)/RG_backend!J50</f>
        <v>#DIV/0!</v>
      </c>
      <c r="Z6" s="42" t="e">
        <f>(RG_inputs!L97-RG_backend!L50)/RG_backend!L50</f>
        <v>#DIV/0!</v>
      </c>
      <c r="AA6" s="41" t="e">
        <f>IF(RG_backend!L50&gt;=RG_backend!L5,"OK","NO")</f>
        <v>#DIV/0!</v>
      </c>
      <c r="AB6" s="42" t="e">
        <f>(RG_inputs!N97-RG_backend!M50)/RG_backend!M50</f>
        <v>#VALUE!</v>
      </c>
      <c r="AC6" s="42" t="e">
        <f>(RG_inputs!P97-RG_backend!O50)/RG_backend!O50</f>
        <v>#VALUE!</v>
      </c>
      <c r="AD6" s="41" t="e">
        <f>IF(RG_backend!O50&gt;=RG_backend!L5,"OK","NO")</f>
        <v>#VALUE!</v>
      </c>
      <c r="AE6" s="42" t="e">
        <f>(RG_backend!Q50-RG_backend!L5)/RG_backend!L5</f>
        <v>#DIV/0!</v>
      </c>
      <c r="AF6" s="41" t="e">
        <f>IF(RG_backend!Q50&gt;=RG_backend!L5,"OK","NO")</f>
        <v>#DIV/0!</v>
      </c>
    </row>
    <row r="7" spans="1:33" ht="15.5" x14ac:dyDescent="0.35">
      <c r="A7" s="46">
        <f>RG_inputs!A35</f>
        <v>0</v>
      </c>
      <c r="B7" s="42" t="e">
        <f>(RG_inputs!G35-RG_backend!H6)/RG_backend!H6</f>
        <v>#DIV/0!</v>
      </c>
      <c r="C7" s="41" t="str">
        <f>IF(RG_inputs!H35=RG_backend!I6,"OK","NO")</f>
        <v>NO</v>
      </c>
      <c r="D7" s="42" t="e">
        <f>(RG_inputs!E66-RG_backend!E36)/RG_backend!E36</f>
        <v>#DIV/0!</v>
      </c>
      <c r="E7" s="42" t="e">
        <f>(RG_inputs!J35-RG_backend!L6)/RG_backend!L6</f>
        <v>#DIV/0!</v>
      </c>
      <c r="F7" s="42" t="e">
        <f>(RG_inputs!L35-RG_backend!N6)/RG_backend!N6</f>
        <v>#DIV/0!</v>
      </c>
      <c r="G7" s="106" t="e">
        <f>IF(RG_backend!Q6&gt;3%,IF(RG_backend!Q6&lt;5%,"OK","&gt;5%"),"&lt;3%")</f>
        <v>#DIV/0!</v>
      </c>
      <c r="H7" s="106" t="str">
        <f>IF(RG_backend!B21&gt;=0.4, IF(RG_backend!B21&lt;=0.6,"OK","&gt;0.6"),"&lt;0.4")</f>
        <v>&lt;0.4</v>
      </c>
      <c r="I7" s="106" t="str">
        <f>IF(RG_backend!E21&gt;=0.1, IF(RG_backend!E21&lt;=0.5,"OK","&gt;0.5"),"&lt;0.1")</f>
        <v>&lt;0.1</v>
      </c>
      <c r="J7" s="107" t="e">
        <f>(RG_inputs!F50-RG_backend!F21)/RG_backend!F21</f>
        <v>#DIV/0!</v>
      </c>
      <c r="K7" s="106" t="str">
        <f>IF(RG_inputs!H50=RG_backend!J21,"OK","NO")</f>
        <v>OK</v>
      </c>
      <c r="L7" s="107" t="e">
        <f>(RG_inputs!J50-RG_backend!L21)/RG_backend!L21</f>
        <v>#DIV/0!</v>
      </c>
      <c r="M7" s="41" t="e">
        <f>IF(RG_backend!L21&gt;=RG_backend!F21,"OK","NO")</f>
        <v>#DIV/0!</v>
      </c>
      <c r="N7" s="107" t="e">
        <f>(RG_inputs!Q50-RG_backend!S21)/RG_backend!S21</f>
        <v>#DIV/0!</v>
      </c>
      <c r="O7" s="41" t="e">
        <f>IF(RG_backend!S21&gt;=RG_backend!F21,"OK","NO")</f>
        <v>#DIV/0!</v>
      </c>
      <c r="P7" s="106" t="str">
        <f>IF(RG_backend!T21&lt;=3,"OK","NO")</f>
        <v>OK</v>
      </c>
      <c r="Q7" s="107" t="e">
        <f>(RG_inputs!H66-RG_backend!H36)/RG_backend!H36</f>
        <v>#DIV/0!</v>
      </c>
      <c r="R7" s="107" t="e">
        <f>(RG_inputs!K66-RG_backend!L36)/RG_backend!L36</f>
        <v>#DIV/0!</v>
      </c>
      <c r="S7" s="41" t="e">
        <f>IF(RG_backend!M36&gt;=RG_backend!L36,"OK","NO")</f>
        <v>#DIV/0!</v>
      </c>
      <c r="T7" s="41" t="str">
        <f>IF(RG_backend!P36&gt;=RG_backend!H36,"OK","NO")</f>
        <v>OK</v>
      </c>
      <c r="U7" s="42" t="e">
        <f>(RG_inputs!C82-RG_backend!S36)/RG_backend!S36</f>
        <v>#DIV/0!</v>
      </c>
      <c r="V7" s="41" t="e">
        <f>IF(RG_backend!S36&lt;=0.5,"OK","HIGH")</f>
        <v>#DIV/0!</v>
      </c>
      <c r="W7" s="42" t="e">
        <f>(RG_inputs!E82-RG_backend!T36)/RG_backend!T36</f>
        <v>#DIV/0!</v>
      </c>
      <c r="X7" s="41" t="e">
        <f>IF(RG_backend!T36&lt;=2,"OK","HIGH")</f>
        <v>#DIV/0!</v>
      </c>
      <c r="Y7" s="42" t="e">
        <f>(RG_inputs!J98-RG_backend!J51)/RG_backend!J51</f>
        <v>#DIV/0!</v>
      </c>
      <c r="Z7" s="42" t="e">
        <f>(RG_inputs!L98-RG_backend!L51)/RG_backend!L51</f>
        <v>#DIV/0!</v>
      </c>
      <c r="AA7" s="41" t="e">
        <f>IF(RG_backend!L51&gt;=RG_backend!L6,"OK","NO")</f>
        <v>#DIV/0!</v>
      </c>
      <c r="AB7" s="42" t="e">
        <f>(RG_inputs!N98-RG_backend!M51)/RG_backend!M51</f>
        <v>#VALUE!</v>
      </c>
      <c r="AC7" s="42" t="e">
        <f>(RG_inputs!P98-RG_backend!O51)/RG_backend!O51</f>
        <v>#VALUE!</v>
      </c>
      <c r="AD7" s="41" t="e">
        <f>IF(RG_backend!O51&gt;=RG_backend!L6,"OK","NO")</f>
        <v>#VALUE!</v>
      </c>
      <c r="AE7" s="42" t="e">
        <f>(RG_backend!Q51-RG_backend!L6)/RG_backend!L6</f>
        <v>#DIV/0!</v>
      </c>
      <c r="AF7" s="41" t="e">
        <f>IF(RG_backend!Q51&gt;=RG_backend!L6,"OK","NO")</f>
        <v>#DIV/0!</v>
      </c>
    </row>
    <row r="8" spans="1:33" ht="15.5" x14ac:dyDescent="0.35">
      <c r="A8" s="46">
        <f>RG_inputs!A36</f>
        <v>0</v>
      </c>
      <c r="B8" s="42" t="e">
        <f>(RG_inputs!G36-RG_backend!H7)/RG_backend!H7</f>
        <v>#DIV/0!</v>
      </c>
      <c r="C8" s="41" t="str">
        <f>IF(RG_inputs!H36=RG_backend!I7,"OK","NO")</f>
        <v>NO</v>
      </c>
      <c r="D8" s="42" t="e">
        <f>(RG_inputs!E67-RG_backend!E37)/RG_backend!E37</f>
        <v>#DIV/0!</v>
      </c>
      <c r="E8" s="42" t="e">
        <f>(RG_inputs!J36-RG_backend!L7)/RG_backend!L7</f>
        <v>#DIV/0!</v>
      </c>
      <c r="F8" s="42" t="e">
        <f>(RG_inputs!L36-RG_backend!N7)/RG_backend!N7</f>
        <v>#DIV/0!</v>
      </c>
      <c r="G8" s="106" t="e">
        <f>IF(RG_backend!Q7&gt;3%,IF(RG_backend!Q7&lt;5%,"OK","&gt;5%"),"&lt;3%")</f>
        <v>#DIV/0!</v>
      </c>
      <c r="H8" s="106" t="str">
        <f>IF(RG_backend!B22&gt;=0.4, IF(RG_backend!B22&lt;=0.6,"OK","&gt;0.6"),"&lt;0.4")</f>
        <v>&lt;0.4</v>
      </c>
      <c r="I8" s="106" t="str">
        <f>IF(RG_backend!E22&gt;=0.1, IF(RG_backend!E22&lt;=0.5,"OK","&gt;0.5"),"&lt;0.1")</f>
        <v>&lt;0.1</v>
      </c>
      <c r="J8" s="107" t="e">
        <f>(RG_inputs!F51-RG_backend!F22)/RG_backend!F22</f>
        <v>#DIV/0!</v>
      </c>
      <c r="K8" s="106" t="str">
        <f>IF(RG_inputs!H51=RG_backend!J22,"OK","NO")</f>
        <v>OK</v>
      </c>
      <c r="L8" s="107" t="e">
        <f>(RG_inputs!J51-RG_backend!L22)/RG_backend!L22</f>
        <v>#DIV/0!</v>
      </c>
      <c r="M8" s="41" t="e">
        <f>IF(RG_backend!L22&gt;=RG_backend!F22,"OK","NO")</f>
        <v>#DIV/0!</v>
      </c>
      <c r="N8" s="107" t="e">
        <f>(RG_inputs!Q51-RG_backend!S22)/RG_backend!S22</f>
        <v>#DIV/0!</v>
      </c>
      <c r="O8" s="41" t="e">
        <f>IF(RG_backend!S22&gt;=RG_backend!F22,"OK","NO")</f>
        <v>#DIV/0!</v>
      </c>
      <c r="P8" s="106" t="str">
        <f>IF(RG_backend!T22&lt;=3,"OK","NO")</f>
        <v>OK</v>
      </c>
      <c r="Q8" s="107" t="e">
        <f>(RG_inputs!H67-RG_backend!H37)/RG_backend!H37</f>
        <v>#DIV/0!</v>
      </c>
      <c r="R8" s="107" t="e">
        <f>(RG_inputs!K67-RG_backend!L37)/RG_backend!L37</f>
        <v>#DIV/0!</v>
      </c>
      <c r="S8" s="41" t="e">
        <f>IF(RG_backend!M37&gt;=RG_backend!L37,"OK","NO")</f>
        <v>#DIV/0!</v>
      </c>
      <c r="T8" s="41" t="str">
        <f>IF(RG_backend!P37&gt;=RG_backend!H37,"OK","NO")</f>
        <v>OK</v>
      </c>
      <c r="U8" s="42" t="e">
        <f>(RG_inputs!C83-RG_backend!S37)/RG_backend!S37</f>
        <v>#DIV/0!</v>
      </c>
      <c r="V8" s="41" t="e">
        <f>IF(RG_backend!S37&lt;=0.5,"OK","HIGH")</f>
        <v>#DIV/0!</v>
      </c>
      <c r="W8" s="42" t="e">
        <f>(RG_inputs!E83-RG_backend!T37)/RG_backend!T37</f>
        <v>#DIV/0!</v>
      </c>
      <c r="X8" s="41" t="e">
        <f>IF(RG_backend!T37&lt;=2,"OK","HIGH")</f>
        <v>#DIV/0!</v>
      </c>
      <c r="Y8" s="42" t="e">
        <f>(RG_inputs!J99-RG_backend!J52)/RG_backend!J52</f>
        <v>#DIV/0!</v>
      </c>
      <c r="Z8" s="42" t="e">
        <f>(RG_inputs!L99-RG_backend!L52)/RG_backend!L52</f>
        <v>#DIV/0!</v>
      </c>
      <c r="AA8" s="41" t="e">
        <f>IF(RG_backend!L52&gt;=RG_backend!L7,"OK","NO")</f>
        <v>#DIV/0!</v>
      </c>
      <c r="AB8" s="42" t="e">
        <f>(RG_inputs!N99-RG_backend!M52)/RG_backend!M52</f>
        <v>#VALUE!</v>
      </c>
      <c r="AC8" s="42" t="e">
        <f>(RG_inputs!P99-RG_backend!O52)/RG_backend!O52</f>
        <v>#VALUE!</v>
      </c>
      <c r="AD8" s="41" t="e">
        <f>IF(RG_backend!O52&gt;=RG_backend!L7,"OK","NO")</f>
        <v>#VALUE!</v>
      </c>
      <c r="AE8" s="42" t="e">
        <f>(RG_backend!Q52-RG_backend!L7)/RG_backend!L7</f>
        <v>#DIV/0!</v>
      </c>
      <c r="AF8" s="41" t="e">
        <f>IF(RG_backend!Q52&gt;=RG_backend!L7,"OK","NO")</f>
        <v>#DIV/0!</v>
      </c>
    </row>
    <row r="9" spans="1:33" ht="15.5" x14ac:dyDescent="0.35">
      <c r="A9" s="46">
        <f>RG_inputs!A37</f>
        <v>0</v>
      </c>
      <c r="B9" s="42" t="e">
        <f>(RG_inputs!G37-RG_backend!H8)/RG_backend!H8</f>
        <v>#DIV/0!</v>
      </c>
      <c r="C9" s="41" t="str">
        <f>IF(RG_inputs!H37=RG_backend!I8,"OK","NO")</f>
        <v>NO</v>
      </c>
      <c r="D9" s="42" t="e">
        <f>(RG_inputs!E68-RG_backend!E38)/RG_backend!E38</f>
        <v>#DIV/0!</v>
      </c>
      <c r="E9" s="42" t="e">
        <f>(RG_inputs!J37-RG_backend!L8)/RG_backend!L8</f>
        <v>#DIV/0!</v>
      </c>
      <c r="F9" s="42" t="e">
        <f>(RG_inputs!L37-RG_backend!N8)/RG_backend!N8</f>
        <v>#DIV/0!</v>
      </c>
      <c r="G9" s="106" t="e">
        <f>IF(RG_backend!Q8&gt;3%,IF(RG_backend!Q8&lt;5%,"OK","&gt;5%"),"&lt;3%")</f>
        <v>#DIV/0!</v>
      </c>
      <c r="H9" s="106" t="str">
        <f>IF(RG_backend!B23&gt;=0.4, IF(RG_backend!B23&lt;=0.6,"OK","&gt;0.6"),"&lt;0.4")</f>
        <v>&lt;0.4</v>
      </c>
      <c r="I9" s="106" t="str">
        <f>IF(RG_backend!E23&gt;=0.1, IF(RG_backend!E23&lt;=0.5,"OK","&gt;0.5"),"&lt;0.1")</f>
        <v>&lt;0.1</v>
      </c>
      <c r="J9" s="107" t="e">
        <f>(RG_inputs!F52-RG_backend!F23)/RG_backend!F23</f>
        <v>#DIV/0!</v>
      </c>
      <c r="K9" s="106" t="str">
        <f>IF(RG_inputs!H52=RG_backend!J23,"OK","NO")</f>
        <v>OK</v>
      </c>
      <c r="L9" s="107" t="e">
        <f>(RG_inputs!J52-RG_backend!L23)/RG_backend!L23</f>
        <v>#DIV/0!</v>
      </c>
      <c r="M9" s="41" t="e">
        <f>IF(RG_backend!L23&gt;=RG_backend!F23,"OK","NO")</f>
        <v>#DIV/0!</v>
      </c>
      <c r="N9" s="107" t="e">
        <f>(RG_inputs!Q52-RG_backend!S23)/RG_backend!S23</f>
        <v>#DIV/0!</v>
      </c>
      <c r="O9" s="41" t="e">
        <f>IF(RG_backend!S23&gt;=RG_backend!F23,"OK","NO")</f>
        <v>#DIV/0!</v>
      </c>
      <c r="P9" s="106" t="str">
        <f>IF(RG_backend!T23&lt;=3,"OK","NO")</f>
        <v>OK</v>
      </c>
      <c r="Q9" s="107" t="e">
        <f>(RG_inputs!H68-RG_backend!H38)/RG_backend!H38</f>
        <v>#DIV/0!</v>
      </c>
      <c r="R9" s="107" t="e">
        <f>(RG_inputs!K68-RG_backend!L38)/RG_backend!L38</f>
        <v>#DIV/0!</v>
      </c>
      <c r="S9" s="41" t="e">
        <f>IF(RG_backend!M38&gt;=RG_backend!L38,"OK","NO")</f>
        <v>#DIV/0!</v>
      </c>
      <c r="T9" s="41" t="str">
        <f>IF(RG_backend!P38&gt;=RG_backend!H38,"OK","NO")</f>
        <v>OK</v>
      </c>
      <c r="U9" s="42" t="e">
        <f>(RG_inputs!C84-RG_backend!S38)/RG_backend!S38</f>
        <v>#DIV/0!</v>
      </c>
      <c r="V9" s="41" t="e">
        <f>IF(RG_backend!S38&lt;=0.5,"OK","HIGH")</f>
        <v>#DIV/0!</v>
      </c>
      <c r="W9" s="42" t="e">
        <f>(RG_inputs!E84-RG_backend!T38)/RG_backend!T38</f>
        <v>#DIV/0!</v>
      </c>
      <c r="X9" s="41" t="e">
        <f>IF(RG_backend!T38&lt;=2,"OK","HIGH")</f>
        <v>#DIV/0!</v>
      </c>
      <c r="Y9" s="42" t="e">
        <f>(RG_inputs!J100-RG_backend!J53)/RG_backend!J53</f>
        <v>#DIV/0!</v>
      </c>
      <c r="Z9" s="42" t="e">
        <f>(RG_inputs!L100-RG_backend!L53)/RG_backend!L53</f>
        <v>#DIV/0!</v>
      </c>
      <c r="AA9" s="41" t="e">
        <f>IF(RG_backend!L53&gt;=RG_backend!L8,"OK","NO")</f>
        <v>#DIV/0!</v>
      </c>
      <c r="AB9" s="42" t="e">
        <f>(RG_inputs!N100-RG_backend!M53)/RG_backend!M53</f>
        <v>#VALUE!</v>
      </c>
      <c r="AC9" s="42" t="e">
        <f>(RG_inputs!P100-RG_backend!O53)/RG_backend!O53</f>
        <v>#VALUE!</v>
      </c>
      <c r="AD9" s="41" t="e">
        <f>IF(RG_backend!O53&gt;=RG_backend!L8,"OK","NO")</f>
        <v>#VALUE!</v>
      </c>
      <c r="AE9" s="42" t="e">
        <f>(RG_backend!Q53-RG_backend!L8)/RG_backend!L8</f>
        <v>#DIV/0!</v>
      </c>
      <c r="AF9" s="41" t="e">
        <f>IF(RG_backend!Q53&gt;=RG_backend!L8,"OK","NO")</f>
        <v>#DIV/0!</v>
      </c>
    </row>
    <row r="10" spans="1:33" ht="15.5" x14ac:dyDescent="0.35">
      <c r="A10" s="46">
        <f>RG_inputs!A38</f>
        <v>0</v>
      </c>
      <c r="B10" s="42" t="e">
        <f>(RG_inputs!G38-RG_backend!H9)/RG_backend!H9</f>
        <v>#DIV/0!</v>
      </c>
      <c r="C10" s="41" t="str">
        <f>IF(RG_inputs!H38=RG_backend!I9,"OK","NO")</f>
        <v>NO</v>
      </c>
      <c r="D10" s="42" t="e">
        <f>(RG_inputs!E69-RG_backend!E39)/RG_backend!E39</f>
        <v>#DIV/0!</v>
      </c>
      <c r="E10" s="42" t="e">
        <f>(RG_inputs!J38-RG_backend!L9)/RG_backend!L9</f>
        <v>#DIV/0!</v>
      </c>
      <c r="F10" s="42" t="e">
        <f>(RG_inputs!L38-RG_backend!N9)/RG_backend!N9</f>
        <v>#DIV/0!</v>
      </c>
      <c r="G10" s="106" t="e">
        <f>IF(RG_backend!Q9&gt;3%,IF(RG_backend!Q9&lt;5%,"OK","&gt;5%"),"&lt;3%")</f>
        <v>#DIV/0!</v>
      </c>
      <c r="H10" s="106" t="str">
        <f>IF(RG_backend!B24&gt;=0.4, IF(RG_backend!B24&lt;=0.6,"OK","&gt;0.6"),"&lt;0.4")</f>
        <v>&lt;0.4</v>
      </c>
      <c r="I10" s="106" t="str">
        <f>IF(RG_backend!E24&gt;=0.1, IF(RG_backend!E24&lt;=0.5,"OK","&gt;0.5"),"&lt;0.1")</f>
        <v>&lt;0.1</v>
      </c>
      <c r="J10" s="107" t="e">
        <f>(RG_inputs!F53-RG_backend!F24)/RG_backend!F24</f>
        <v>#DIV/0!</v>
      </c>
      <c r="K10" s="106" t="str">
        <f>IF(RG_inputs!H53=RG_backend!J24,"OK","NO")</f>
        <v>OK</v>
      </c>
      <c r="L10" s="107" t="e">
        <f>(RG_inputs!J53-RG_backend!L24)/RG_backend!L24</f>
        <v>#DIV/0!</v>
      </c>
      <c r="M10" s="41" t="e">
        <f>IF(RG_backend!L24&gt;=RG_backend!F24,"OK","NO")</f>
        <v>#DIV/0!</v>
      </c>
      <c r="N10" s="107" t="e">
        <f>(RG_inputs!Q53-RG_backend!S24)/RG_backend!S24</f>
        <v>#DIV/0!</v>
      </c>
      <c r="O10" s="41" t="e">
        <f>IF(RG_backend!S24&gt;=RG_backend!F24,"OK","NO")</f>
        <v>#DIV/0!</v>
      </c>
      <c r="P10" s="106" t="str">
        <f>IF(RG_backend!T24&lt;=3,"OK","NO")</f>
        <v>OK</v>
      </c>
      <c r="Q10" s="107" t="e">
        <f>(RG_inputs!H69-RG_backend!H39)/RG_backend!H39</f>
        <v>#DIV/0!</v>
      </c>
      <c r="R10" s="107" t="e">
        <f>(RG_inputs!K69-RG_backend!L39)/RG_backend!L39</f>
        <v>#DIV/0!</v>
      </c>
      <c r="S10" s="41" t="e">
        <f>IF(RG_backend!M39&gt;=RG_backend!L39,"OK","NO")</f>
        <v>#DIV/0!</v>
      </c>
      <c r="T10" s="41" t="str">
        <f>IF(RG_backend!P39&gt;=RG_backend!H39,"OK","NO")</f>
        <v>OK</v>
      </c>
      <c r="U10" s="42" t="e">
        <f>(RG_inputs!C85-RG_backend!S39)/RG_backend!S39</f>
        <v>#DIV/0!</v>
      </c>
      <c r="V10" s="41" t="e">
        <f>IF(RG_backend!S39&lt;=0.5,"OK","HIGH")</f>
        <v>#DIV/0!</v>
      </c>
      <c r="W10" s="42" t="e">
        <f>(RG_inputs!E85-RG_backend!T39)/RG_backend!T39</f>
        <v>#DIV/0!</v>
      </c>
      <c r="X10" s="41" t="e">
        <f>IF(RG_backend!T39&lt;=2,"OK","HIGH")</f>
        <v>#DIV/0!</v>
      </c>
      <c r="Y10" s="42" t="e">
        <f>(RG_inputs!J101-RG_backend!J54)/RG_backend!J54</f>
        <v>#DIV/0!</v>
      </c>
      <c r="Z10" s="42" t="e">
        <f>(RG_inputs!L101-RG_backend!L54)/RG_backend!L54</f>
        <v>#DIV/0!</v>
      </c>
      <c r="AA10" s="41" t="e">
        <f>IF(RG_backend!L54&gt;=RG_backend!L9,"OK","NO")</f>
        <v>#DIV/0!</v>
      </c>
      <c r="AB10" s="42" t="e">
        <f>(RG_inputs!N101-RG_backend!M54)/RG_backend!M54</f>
        <v>#VALUE!</v>
      </c>
      <c r="AC10" s="42" t="e">
        <f>(RG_inputs!P101-RG_backend!O54)/RG_backend!O54</f>
        <v>#VALUE!</v>
      </c>
      <c r="AD10" s="41" t="e">
        <f>IF(RG_backend!O54&gt;=RG_backend!L9,"OK","NO")</f>
        <v>#VALUE!</v>
      </c>
      <c r="AE10" s="42" t="e">
        <f>(RG_backend!Q54-RG_backend!L9)/RG_backend!L9</f>
        <v>#DIV/0!</v>
      </c>
      <c r="AF10" s="41" t="e">
        <f>IF(RG_backend!Q54&gt;=RG_backend!L9,"OK","NO")</f>
        <v>#DIV/0!</v>
      </c>
    </row>
    <row r="11" spans="1:33" ht="15.5" x14ac:dyDescent="0.35">
      <c r="A11" s="46">
        <f>RG_inputs!A39</f>
        <v>0</v>
      </c>
      <c r="B11" s="42" t="e">
        <f>(RG_inputs!G39-RG_backend!H10)/RG_backend!H10</f>
        <v>#DIV/0!</v>
      </c>
      <c r="C11" s="41" t="str">
        <f>IF(RG_inputs!H39=RG_backend!I10,"OK","NO")</f>
        <v>NO</v>
      </c>
      <c r="D11" s="42" t="e">
        <f>(RG_inputs!E70-RG_backend!E40)/RG_backend!E40</f>
        <v>#DIV/0!</v>
      </c>
      <c r="E11" s="42" t="e">
        <f>(RG_inputs!J39-RG_backend!L10)/RG_backend!L10</f>
        <v>#DIV/0!</v>
      </c>
      <c r="F11" s="42" t="e">
        <f>(RG_inputs!L39-RG_backend!N10)/RG_backend!N10</f>
        <v>#DIV/0!</v>
      </c>
      <c r="G11" s="106" t="e">
        <f>IF(RG_backend!Q10&gt;3%,IF(RG_backend!Q10&lt;5%,"OK","&gt;5%"),"&lt;3%")</f>
        <v>#DIV/0!</v>
      </c>
      <c r="H11" s="106" t="str">
        <f>IF(RG_backend!B25&gt;=0.4, IF(RG_backend!B25&lt;=0.6,"OK","&gt;0.6"),"&lt;0.4")</f>
        <v>&lt;0.4</v>
      </c>
      <c r="I11" s="106" t="str">
        <f>IF(RG_backend!E25&gt;=0.1, IF(RG_backend!E25&lt;=0.5,"OK","&gt;0.5"),"&lt;0.1")</f>
        <v>&lt;0.1</v>
      </c>
      <c r="J11" s="107" t="e">
        <f>(RG_inputs!F54-RG_backend!F25)/RG_backend!F25</f>
        <v>#DIV/0!</v>
      </c>
      <c r="K11" s="106" t="str">
        <f>IF(RG_inputs!H54=RG_backend!J25,"OK","NO")</f>
        <v>OK</v>
      </c>
      <c r="L11" s="107" t="e">
        <f>(RG_inputs!J54-RG_backend!L25)/RG_backend!L25</f>
        <v>#DIV/0!</v>
      </c>
      <c r="M11" s="41" t="e">
        <f>IF(RG_backend!L25&gt;=RG_backend!F25,"OK","NO")</f>
        <v>#DIV/0!</v>
      </c>
      <c r="N11" s="107" t="e">
        <f>(RG_inputs!Q54-RG_backend!S25)/RG_backend!S25</f>
        <v>#DIV/0!</v>
      </c>
      <c r="O11" s="41" t="e">
        <f>IF(RG_backend!S25&gt;=RG_backend!F25,"OK","NO")</f>
        <v>#DIV/0!</v>
      </c>
      <c r="P11" s="106" t="str">
        <f>IF(RG_backend!T25&lt;=3,"OK","NO")</f>
        <v>OK</v>
      </c>
      <c r="Q11" s="107" t="e">
        <f>(RG_inputs!H70-RG_backend!H40)/RG_backend!H40</f>
        <v>#DIV/0!</v>
      </c>
      <c r="R11" s="107" t="e">
        <f>(RG_inputs!K70-RG_backend!L40)/RG_backend!L40</f>
        <v>#DIV/0!</v>
      </c>
      <c r="S11" s="41" t="e">
        <f>IF(RG_backend!M40&gt;=RG_backend!L40,"OK","NO")</f>
        <v>#DIV/0!</v>
      </c>
      <c r="T11" s="41" t="str">
        <f>IF(RG_backend!P40&gt;=RG_backend!H40,"OK","NO")</f>
        <v>OK</v>
      </c>
      <c r="U11" s="42" t="e">
        <f>(RG_inputs!C86-RG_backend!S40)/RG_backend!S40</f>
        <v>#DIV/0!</v>
      </c>
      <c r="V11" s="41" t="e">
        <f>IF(RG_backend!S40&lt;=0.5,"OK","HIGH")</f>
        <v>#DIV/0!</v>
      </c>
      <c r="W11" s="42" t="e">
        <f>(RG_inputs!E86-RG_backend!T40)/RG_backend!T40</f>
        <v>#DIV/0!</v>
      </c>
      <c r="X11" s="41" t="e">
        <f>IF(RG_backend!T40&lt;=2,"OK","HIGH")</f>
        <v>#DIV/0!</v>
      </c>
      <c r="Y11" s="42" t="e">
        <f>(RG_inputs!J102-RG_backend!J55)/RG_backend!J55</f>
        <v>#DIV/0!</v>
      </c>
      <c r="Z11" s="42" t="e">
        <f>(RG_inputs!L102-RG_backend!L55)/RG_backend!L55</f>
        <v>#DIV/0!</v>
      </c>
      <c r="AA11" s="41" t="e">
        <f>IF(RG_backend!L55&gt;=RG_backend!L10,"OK","NO")</f>
        <v>#DIV/0!</v>
      </c>
      <c r="AB11" s="42" t="e">
        <f>(RG_inputs!N102-RG_backend!M55)/RG_backend!M55</f>
        <v>#VALUE!</v>
      </c>
      <c r="AC11" s="42" t="e">
        <f>(RG_inputs!P102-RG_backend!O55)/RG_backend!O55</f>
        <v>#VALUE!</v>
      </c>
      <c r="AD11" s="41" t="e">
        <f>IF(RG_backend!O55&gt;=RG_backend!L10,"OK","NO")</f>
        <v>#VALUE!</v>
      </c>
      <c r="AE11" s="42" t="e">
        <f>(RG_backend!Q55-RG_backend!L10)/RG_backend!L10</f>
        <v>#DIV/0!</v>
      </c>
      <c r="AF11" s="41" t="e">
        <f>IF(RG_backend!Q55&gt;=RG_backend!L10,"OK","NO")</f>
        <v>#DIV/0!</v>
      </c>
    </row>
    <row r="12" spans="1:33" ht="15.5" x14ac:dyDescent="0.35">
      <c r="A12" s="46">
        <f>RG_inputs!A40</f>
        <v>0</v>
      </c>
      <c r="B12" s="42" t="e">
        <f>(RG_inputs!G40-RG_backend!H11)/RG_backend!H11</f>
        <v>#DIV/0!</v>
      </c>
      <c r="C12" s="41" t="str">
        <f>IF(RG_inputs!H40=RG_backend!I11,"OK","NO")</f>
        <v>NO</v>
      </c>
      <c r="D12" s="42" t="e">
        <f>(RG_inputs!E71-RG_backend!E41)/RG_backend!E41</f>
        <v>#DIV/0!</v>
      </c>
      <c r="E12" s="42" t="e">
        <f>(RG_inputs!J40-RG_backend!L11)/RG_backend!L11</f>
        <v>#DIV/0!</v>
      </c>
      <c r="F12" s="42" t="e">
        <f>(RG_inputs!L40-RG_backend!N11)/RG_backend!N11</f>
        <v>#DIV/0!</v>
      </c>
      <c r="G12" s="106" t="e">
        <f>IF(RG_backend!Q11&gt;3%,IF(RG_backend!Q11&lt;5%,"OK","&gt;5%"),"&lt;3%")</f>
        <v>#DIV/0!</v>
      </c>
      <c r="H12" s="106" t="str">
        <f>IF(RG_backend!B26&gt;=0.4, IF(RG_backend!B26&lt;=0.6,"OK","&gt;0.6"),"&lt;0.4")</f>
        <v>&lt;0.4</v>
      </c>
      <c r="I12" s="106" t="str">
        <f>IF(RG_backend!E26&gt;=0.1, IF(RG_backend!E26&lt;=0.5,"OK","&gt;0.5"),"&lt;0.1")</f>
        <v>&lt;0.1</v>
      </c>
      <c r="J12" s="107" t="e">
        <f>(RG_inputs!F55-RG_backend!F26)/RG_backend!F26</f>
        <v>#DIV/0!</v>
      </c>
      <c r="K12" s="106" t="str">
        <f>IF(RG_inputs!H55=RG_backend!J26,"OK","NO")</f>
        <v>OK</v>
      </c>
      <c r="L12" s="107" t="e">
        <f>(RG_inputs!J55-RG_backend!L26)/RG_backend!L26</f>
        <v>#DIV/0!</v>
      </c>
      <c r="M12" s="41" t="e">
        <f>IF(RG_backend!L26&gt;=RG_backend!F26,"OK","NO")</f>
        <v>#DIV/0!</v>
      </c>
      <c r="N12" s="107" t="e">
        <f>(RG_inputs!Q55-RG_backend!S26)/RG_backend!S26</f>
        <v>#DIV/0!</v>
      </c>
      <c r="O12" s="41" t="e">
        <f>IF(RG_backend!S26&gt;=RG_backend!F26,"OK","NO")</f>
        <v>#DIV/0!</v>
      </c>
      <c r="P12" s="106" t="str">
        <f>IF(RG_backend!T26&lt;=3,"OK","NO")</f>
        <v>OK</v>
      </c>
      <c r="Q12" s="107" t="e">
        <f>(RG_inputs!H71-RG_backend!H41)/RG_backend!H41</f>
        <v>#DIV/0!</v>
      </c>
      <c r="R12" s="107" t="e">
        <f>(RG_inputs!K71-RG_backend!L41)/RG_backend!L41</f>
        <v>#DIV/0!</v>
      </c>
      <c r="S12" s="41" t="e">
        <f>IF(RG_backend!M41&gt;=RG_backend!L41,"OK","NO")</f>
        <v>#DIV/0!</v>
      </c>
      <c r="T12" s="41" t="str">
        <f>IF(RG_backend!P41&gt;=RG_backend!H41,"OK","NO")</f>
        <v>OK</v>
      </c>
      <c r="U12" s="42" t="e">
        <f>(RG_inputs!C87-RG_backend!S41)/RG_backend!S41</f>
        <v>#DIV/0!</v>
      </c>
      <c r="V12" s="41" t="e">
        <f>IF(RG_backend!S41&lt;=0.5,"OK","HIGH")</f>
        <v>#DIV/0!</v>
      </c>
      <c r="W12" s="42" t="e">
        <f>(RG_inputs!E87-RG_backend!T41)/RG_backend!T41</f>
        <v>#DIV/0!</v>
      </c>
      <c r="X12" s="41" t="e">
        <f>IF(RG_backend!T41&lt;=2,"OK","HIGH")</f>
        <v>#DIV/0!</v>
      </c>
      <c r="Y12" s="42" t="e">
        <f>(RG_inputs!J103-RG_backend!J56)/RG_backend!J56</f>
        <v>#DIV/0!</v>
      </c>
      <c r="Z12" s="42" t="e">
        <f>(RG_inputs!L103-RG_backend!L56)/RG_backend!L56</f>
        <v>#DIV/0!</v>
      </c>
      <c r="AA12" s="41" t="e">
        <f>IF(RG_backend!L56&gt;=RG_backend!L11,"OK","NO")</f>
        <v>#DIV/0!</v>
      </c>
      <c r="AB12" s="42" t="e">
        <f>(RG_inputs!N103-RG_backend!M56)/RG_backend!M56</f>
        <v>#VALUE!</v>
      </c>
      <c r="AC12" s="42" t="e">
        <f>(RG_inputs!P103-RG_backend!O56)/RG_backend!O56</f>
        <v>#VALUE!</v>
      </c>
      <c r="AD12" s="41" t="e">
        <f>IF(RG_backend!O56&gt;=RG_backend!L11,"OK","NO")</f>
        <v>#VALUE!</v>
      </c>
      <c r="AE12" s="42" t="e">
        <f>(RG_backend!Q56-RG_backend!L11)/RG_backend!L11</f>
        <v>#DIV/0!</v>
      </c>
      <c r="AF12" s="41" t="e">
        <f>IF(RG_backend!Q56&gt;=RG_backend!L11,"OK","NO")</f>
        <v>#DIV/0!</v>
      </c>
    </row>
    <row r="13" spans="1:33" ht="15.5" x14ac:dyDescent="0.35">
      <c r="A13" s="46">
        <f>RG_inputs!A41</f>
        <v>0</v>
      </c>
      <c r="B13" s="42" t="e">
        <f>(RG_inputs!G41-RG_backend!H12)/RG_backend!H12</f>
        <v>#DIV/0!</v>
      </c>
      <c r="C13" s="41" t="str">
        <f>IF(RG_inputs!H41=RG_backend!I12,"OK","NO")</f>
        <v>NO</v>
      </c>
      <c r="D13" s="42" t="e">
        <f>(RG_inputs!E72-RG_backend!E42)/RG_backend!E42</f>
        <v>#DIV/0!</v>
      </c>
      <c r="E13" s="42" t="e">
        <f>(RG_inputs!J41-RG_backend!L12)/RG_backend!L12</f>
        <v>#DIV/0!</v>
      </c>
      <c r="F13" s="42" t="e">
        <f>(RG_inputs!L41-RG_backend!N12)/RG_backend!N12</f>
        <v>#DIV/0!</v>
      </c>
      <c r="G13" s="106" t="e">
        <f>IF(RG_backend!Q12&gt;3%,IF(RG_backend!Q12&lt;5%,"OK","&gt;5%"),"&lt;3%")</f>
        <v>#DIV/0!</v>
      </c>
      <c r="H13" s="106" t="str">
        <f>IF(RG_backend!B27&gt;=0.4, IF(RG_backend!B27&lt;=0.6,"OK","&gt;0.6"),"&lt;0.4")</f>
        <v>&lt;0.4</v>
      </c>
      <c r="I13" s="106" t="str">
        <f>IF(RG_backend!E27&gt;=0.1, IF(RG_backend!E27&lt;=0.5,"OK","&gt;0.5"),"&lt;0.1")</f>
        <v>&lt;0.1</v>
      </c>
      <c r="J13" s="107" t="e">
        <f>(RG_inputs!F56-RG_backend!F27)/RG_backend!F27</f>
        <v>#DIV/0!</v>
      </c>
      <c r="K13" s="106" t="str">
        <f>IF(RG_inputs!H56=RG_backend!J27,"OK","NO")</f>
        <v>OK</v>
      </c>
      <c r="L13" s="107" t="e">
        <f>(RG_inputs!J56-RG_backend!L27)/RG_backend!L27</f>
        <v>#DIV/0!</v>
      </c>
      <c r="M13" s="41" t="e">
        <f>IF(RG_backend!L27&gt;=RG_backend!F27,"OK","NO")</f>
        <v>#DIV/0!</v>
      </c>
      <c r="N13" s="107" t="e">
        <f>(RG_inputs!Q56-RG_backend!S27)/RG_backend!S27</f>
        <v>#DIV/0!</v>
      </c>
      <c r="O13" s="41" t="e">
        <f>IF(RG_backend!S27&gt;=RG_backend!F27,"OK","NO")</f>
        <v>#DIV/0!</v>
      </c>
      <c r="P13" s="106" t="str">
        <f>IF(RG_backend!T27&lt;=3,"OK","NO")</f>
        <v>OK</v>
      </c>
      <c r="Q13" s="107" t="e">
        <f>(RG_inputs!H72-RG_backend!H42)/RG_backend!H42</f>
        <v>#DIV/0!</v>
      </c>
      <c r="R13" s="107" t="e">
        <f>(RG_inputs!K72-RG_backend!L42)/RG_backend!L42</f>
        <v>#DIV/0!</v>
      </c>
      <c r="S13" s="41" t="e">
        <f>IF(RG_backend!M42&gt;=RG_backend!L42,"OK","NO")</f>
        <v>#DIV/0!</v>
      </c>
      <c r="T13" s="41" t="str">
        <f>IF(RG_backend!P42&gt;=RG_backend!H42,"OK","NO")</f>
        <v>OK</v>
      </c>
      <c r="U13" s="42" t="e">
        <f>(RG_inputs!C88-RG_backend!S42)/RG_backend!S42</f>
        <v>#DIV/0!</v>
      </c>
      <c r="V13" s="41" t="e">
        <f>IF(RG_backend!S42&lt;=0.5,"OK","HIGH")</f>
        <v>#DIV/0!</v>
      </c>
      <c r="W13" s="42" t="e">
        <f>(RG_inputs!E88-RG_backend!T42)/RG_backend!T42</f>
        <v>#DIV/0!</v>
      </c>
      <c r="X13" s="41" t="e">
        <f>IF(RG_backend!T42&lt;=2,"OK","HIGH")</f>
        <v>#DIV/0!</v>
      </c>
      <c r="Y13" s="42" t="e">
        <f>(RG_inputs!J104-RG_backend!J57)/RG_backend!J57</f>
        <v>#DIV/0!</v>
      </c>
      <c r="Z13" s="42" t="e">
        <f>(RG_inputs!L104-RG_backend!L57)/RG_backend!L57</f>
        <v>#DIV/0!</v>
      </c>
      <c r="AA13" s="41" t="e">
        <f>IF(RG_backend!L57&gt;=RG_backend!L12,"OK","NO")</f>
        <v>#DIV/0!</v>
      </c>
      <c r="AB13" s="42" t="e">
        <f>(RG_inputs!N104-RG_backend!M57)/RG_backend!M57</f>
        <v>#VALUE!</v>
      </c>
      <c r="AC13" s="42" t="e">
        <f>(RG_inputs!P104-RG_backend!O57)/RG_backend!O57</f>
        <v>#VALUE!</v>
      </c>
      <c r="AD13" s="41" t="e">
        <f>IF(RG_backend!O57&gt;=RG_backend!L12,"OK","NO")</f>
        <v>#VALUE!</v>
      </c>
      <c r="AE13" s="42" t="e">
        <f>(RG_backend!Q57-RG_backend!L12)/RG_backend!L12</f>
        <v>#DIV/0!</v>
      </c>
      <c r="AF13" s="41" t="e">
        <f>IF(RG_backend!Q57&gt;=RG_backend!L12,"OK","NO")</f>
        <v>#DIV/0!</v>
      </c>
    </row>
  </sheetData>
  <mergeCells count="13">
    <mergeCell ref="AE2:AF2"/>
    <mergeCell ref="A2:A3"/>
    <mergeCell ref="U2:V2"/>
    <mergeCell ref="W2:X2"/>
    <mergeCell ref="C1:F1"/>
    <mergeCell ref="H1:J1"/>
    <mergeCell ref="K1:P1"/>
    <mergeCell ref="Q1:T1"/>
    <mergeCell ref="Z2:AA2"/>
    <mergeCell ref="AC2:AD2"/>
    <mergeCell ref="AB1:AD1"/>
    <mergeCell ref="U1:X1"/>
    <mergeCell ref="Y1:AA1"/>
  </mergeCells>
  <phoneticPr fontId="21" type="noConversion"/>
  <conditionalFormatting sqref="B4:B13">
    <cfRule type="cellIs" dxfId="65" priority="139" operator="between">
      <formula>-0.05</formula>
      <formula>0.05</formula>
    </cfRule>
    <cfRule type="cellIs" dxfId="64" priority="138" operator="between">
      <formula>-0.05</formula>
      <formula>0.05</formula>
    </cfRule>
    <cfRule type="cellIs" dxfId="63" priority="93" operator="between">
      <formula>-0.1</formula>
      <formula>0.1</formula>
    </cfRule>
    <cfRule type="cellIs" dxfId="62" priority="94" operator="between">
      <formula>-0.1</formula>
      <formula>0.1</formula>
    </cfRule>
  </conditionalFormatting>
  <conditionalFormatting sqref="C4:C13">
    <cfRule type="cellIs" dxfId="61" priority="134" operator="equal">
      <formula>"""OK"""</formula>
    </cfRule>
    <cfRule type="cellIs" dxfId="60" priority="133" operator="equal">
      <formula>"OK"</formula>
    </cfRule>
  </conditionalFormatting>
  <conditionalFormatting sqref="D4:F13">
    <cfRule type="cellIs" dxfId="59" priority="15" operator="between">
      <formula>-0.1</formula>
      <formula>0.1</formula>
    </cfRule>
    <cfRule type="cellIs" dxfId="58" priority="16" operator="between">
      <formula>-0.1</formula>
      <formula>0.1</formula>
    </cfRule>
    <cfRule type="cellIs" dxfId="57" priority="17" operator="between">
      <formula>-0.05</formula>
      <formula>0.05</formula>
    </cfRule>
    <cfRule type="cellIs" dxfId="56" priority="18" operator="between">
      <formula>-0.05</formula>
      <formula>0.05</formula>
    </cfRule>
  </conditionalFormatting>
  <conditionalFormatting sqref="G4:I13">
    <cfRule type="cellIs" dxfId="55" priority="51" operator="equal">
      <formula>"OK"</formula>
    </cfRule>
    <cfRule type="cellIs" dxfId="54" priority="52" operator="equal">
      <formula>"""OK"""</formula>
    </cfRule>
  </conditionalFormatting>
  <conditionalFormatting sqref="J4:J13">
    <cfRule type="cellIs" dxfId="53" priority="49" operator="between">
      <formula>-0.05</formula>
      <formula>0.05</formula>
    </cfRule>
    <cfRule type="cellIs" dxfId="52" priority="47" operator="between">
      <formula>-0.1</formula>
      <formula>0.1</formula>
    </cfRule>
    <cfRule type="cellIs" dxfId="51" priority="48" operator="between">
      <formula>-0.1</formula>
      <formula>0.1</formula>
    </cfRule>
    <cfRule type="cellIs" dxfId="50" priority="50" operator="between">
      <formula>-0.05</formula>
      <formula>0.05</formula>
    </cfRule>
  </conditionalFormatting>
  <conditionalFormatting sqref="K4:K13">
    <cfRule type="cellIs" dxfId="49" priority="41" operator="equal">
      <formula>"OK"</formula>
    </cfRule>
    <cfRule type="cellIs" dxfId="48" priority="42" operator="equal">
      <formula>"""OK"""</formula>
    </cfRule>
  </conditionalFormatting>
  <conditionalFormatting sqref="L4:L13">
    <cfRule type="cellIs" dxfId="47" priority="44" operator="between">
      <formula>-0.1</formula>
      <formula>0.1</formula>
    </cfRule>
    <cfRule type="cellIs" dxfId="46" priority="46" operator="between">
      <formula>-0.05</formula>
      <formula>0.05</formula>
    </cfRule>
    <cfRule type="cellIs" dxfId="45" priority="43" operator="between">
      <formula>-0.1</formula>
      <formula>0.1</formula>
    </cfRule>
    <cfRule type="cellIs" dxfId="44" priority="45" operator="between">
      <formula>-0.05</formula>
      <formula>0.05</formula>
    </cfRule>
  </conditionalFormatting>
  <conditionalFormatting sqref="M4:M13">
    <cfRule type="cellIs" dxfId="43" priority="39" operator="equal">
      <formula>"OK"</formula>
    </cfRule>
    <cfRule type="cellIs" dxfId="42" priority="40" operator="equal">
      <formula>"""OK"""</formula>
    </cfRule>
  </conditionalFormatting>
  <conditionalFormatting sqref="N4:N13">
    <cfRule type="cellIs" dxfId="41" priority="36" operator="between">
      <formula>-0.1</formula>
      <formula>0.1</formula>
    </cfRule>
    <cfRule type="cellIs" dxfId="40" priority="35" operator="between">
      <formula>-0.1</formula>
      <formula>0.1</formula>
    </cfRule>
    <cfRule type="cellIs" dxfId="39" priority="38" operator="between">
      <formula>-0.05</formula>
      <formula>0.05</formula>
    </cfRule>
    <cfRule type="cellIs" dxfId="38" priority="37" operator="between">
      <formula>-0.05</formula>
      <formula>0.05</formula>
    </cfRule>
  </conditionalFormatting>
  <conditionalFormatting sqref="O4:P13">
    <cfRule type="cellIs" dxfId="37" priority="31" operator="equal">
      <formula>"OK"</formula>
    </cfRule>
    <cfRule type="cellIs" dxfId="36" priority="32" operator="equal">
      <formula>"""OK"""</formula>
    </cfRule>
  </conditionalFormatting>
  <conditionalFormatting sqref="Q4:R13">
    <cfRule type="cellIs" dxfId="35" priority="25" operator="between">
      <formula>-0.05</formula>
      <formula>0.05</formula>
    </cfRule>
    <cfRule type="cellIs" dxfId="34" priority="26" operator="between">
      <formula>-0.05</formula>
      <formula>0.05</formula>
    </cfRule>
    <cfRule type="cellIs" dxfId="33" priority="24" operator="between">
      <formula>-0.1</formula>
      <formula>0.1</formula>
    </cfRule>
    <cfRule type="cellIs" dxfId="32" priority="23" operator="between">
      <formula>-0.1</formula>
      <formula>0.1</formula>
    </cfRule>
  </conditionalFormatting>
  <conditionalFormatting sqref="S4:T13">
    <cfRule type="cellIs" dxfId="31" priority="19" operator="equal">
      <formula>"OK"</formula>
    </cfRule>
    <cfRule type="cellIs" dxfId="30" priority="20" operator="equal">
      <formula>"""OK"""</formula>
    </cfRule>
  </conditionalFormatting>
  <conditionalFormatting sqref="U4:U13">
    <cfRule type="cellIs" dxfId="29" priority="78" operator="between">
      <formula>-0.1</formula>
      <formula>0.1</formula>
    </cfRule>
    <cfRule type="cellIs" dxfId="28" priority="77" operator="between">
      <formula>-0.1</formula>
      <formula>0.1</formula>
    </cfRule>
    <cfRule type="cellIs" dxfId="27" priority="79" operator="between">
      <formula>-0.05</formula>
      <formula>0.05</formula>
    </cfRule>
    <cfRule type="cellIs" dxfId="26" priority="80" operator="between">
      <formula>-0.05</formula>
      <formula>0.05</formula>
    </cfRule>
  </conditionalFormatting>
  <conditionalFormatting sqref="V4:V13">
    <cfRule type="cellIs" dxfId="25" priority="119" operator="equal">
      <formula>"OK"</formula>
    </cfRule>
    <cfRule type="cellIs" dxfId="24" priority="120" operator="equal">
      <formula>"""OK"""</formula>
    </cfRule>
  </conditionalFormatting>
  <conditionalFormatting sqref="W4:W13">
    <cfRule type="cellIs" dxfId="23" priority="73" operator="between">
      <formula>-0.1</formula>
      <formula>0.1</formula>
    </cfRule>
    <cfRule type="cellIs" dxfId="22" priority="74" operator="between">
      <formula>-0.1</formula>
      <formula>0.1</formula>
    </cfRule>
    <cfRule type="cellIs" dxfId="21" priority="75" operator="between">
      <formula>-0.05</formula>
      <formula>0.05</formula>
    </cfRule>
    <cfRule type="cellIs" dxfId="20" priority="76" operator="between">
      <formula>-0.05</formula>
      <formula>0.05</formula>
    </cfRule>
  </conditionalFormatting>
  <conditionalFormatting sqref="X4:X13">
    <cfRule type="cellIs" dxfId="19" priority="117" operator="equal">
      <formula>"OK"</formula>
    </cfRule>
    <cfRule type="cellIs" dxfId="18" priority="118" operator="equal">
      <formula>"""OK"""</formula>
    </cfRule>
  </conditionalFormatting>
  <conditionalFormatting sqref="Y4:Z13">
    <cfRule type="cellIs" dxfId="17" priority="14" operator="between">
      <formula>-0.05</formula>
      <formula>0.05</formula>
    </cfRule>
    <cfRule type="cellIs" dxfId="16" priority="13" operator="between">
      <formula>-0.05</formula>
      <formula>0.05</formula>
    </cfRule>
    <cfRule type="cellIs" dxfId="15" priority="12" operator="between">
      <formula>-0.1</formula>
      <formula>0.1</formula>
    </cfRule>
    <cfRule type="cellIs" dxfId="14" priority="11" operator="between">
      <formula>-0.1</formula>
      <formula>0.1</formula>
    </cfRule>
  </conditionalFormatting>
  <conditionalFormatting sqref="AA4:AA13">
    <cfRule type="cellIs" dxfId="13" priority="98" operator="equal">
      <formula>"OK"</formula>
    </cfRule>
    <cfRule type="cellIs" dxfId="12" priority="99" operator="equal">
      <formula>"""OK"""</formula>
    </cfRule>
  </conditionalFormatting>
  <conditionalFormatting sqref="AB4:AC13">
    <cfRule type="cellIs" dxfId="11" priority="10" operator="between">
      <formula>-0.05</formula>
      <formula>0.05</formula>
    </cfRule>
    <cfRule type="cellIs" dxfId="10" priority="9" operator="between">
      <formula>-0.05</formula>
      <formula>0.05</formula>
    </cfRule>
    <cfRule type="cellIs" dxfId="9" priority="8" operator="between">
      <formula>-0.1</formula>
      <formula>0.1</formula>
    </cfRule>
    <cfRule type="cellIs" dxfId="8" priority="7" operator="between">
      <formula>-0.1</formula>
      <formula>0.1</formula>
    </cfRule>
  </conditionalFormatting>
  <conditionalFormatting sqref="AD4:AD13">
    <cfRule type="cellIs" dxfId="7" priority="63" operator="equal">
      <formula>"OK"</formula>
    </cfRule>
    <cfRule type="cellIs" dxfId="6" priority="64" operator="equal">
      <formula>"""OK"""</formula>
    </cfRule>
  </conditionalFormatting>
  <conditionalFormatting sqref="AE4:AE13">
    <cfRule type="cellIs" dxfId="5" priority="1" operator="between">
      <formula>-0.1</formula>
      <formula>0.1</formula>
    </cfRule>
    <cfRule type="cellIs" dxfId="4" priority="4" operator="between">
      <formula>-0.05</formula>
      <formula>0.05</formula>
    </cfRule>
    <cfRule type="cellIs" dxfId="3" priority="3" operator="between">
      <formula>-0.05</formula>
      <formula>0.05</formula>
    </cfRule>
    <cfRule type="cellIs" dxfId="2" priority="2" operator="between">
      <formula>-0.1</formula>
      <formula>0.1</formula>
    </cfRule>
  </conditionalFormatting>
  <conditionalFormatting sqref="AF4:AF13">
    <cfRule type="cellIs" dxfId="1" priority="61" operator="equal">
      <formula>"OK"</formula>
    </cfRule>
    <cfRule type="cellIs" dxfId="0" priority="62" operator="equal">
      <formula>"""OK"""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0881A-8236-4892-B33F-FB3B487D32C5}">
  <sheetPr>
    <tabColor rgb="FF00B050"/>
  </sheetPr>
  <dimension ref="A1:F34"/>
  <sheetViews>
    <sheetView workbookViewId="0">
      <selection activeCell="C21" sqref="C21:R21"/>
    </sheetView>
  </sheetViews>
  <sheetFormatPr defaultRowHeight="14.5" x14ac:dyDescent="0.35"/>
  <cols>
    <col min="1" max="1" width="29.26953125" customWidth="1"/>
    <col min="2" max="2" width="33.453125" customWidth="1"/>
    <col min="5" max="5" width="20.81640625" customWidth="1"/>
    <col min="6" max="6" width="33.7265625" customWidth="1"/>
  </cols>
  <sheetData>
    <row r="1" spans="1:3" x14ac:dyDescent="0.35">
      <c r="A1" s="143" t="s">
        <v>228</v>
      </c>
    </row>
    <row r="2" spans="1:3" x14ac:dyDescent="0.35">
      <c r="A2" s="160" t="s">
        <v>216</v>
      </c>
      <c r="B2">
        <f>RG_inputs!D3</f>
        <v>0</v>
      </c>
    </row>
    <row r="3" spans="1:3" x14ac:dyDescent="0.35">
      <c r="A3" s="160" t="s">
        <v>249</v>
      </c>
      <c r="B3">
        <f>RG_inputs!D4</f>
        <v>0</v>
      </c>
    </row>
    <row r="4" spans="1:3" x14ac:dyDescent="0.35">
      <c r="A4" s="160" t="s">
        <v>250</v>
      </c>
      <c r="B4">
        <f>RG_inputs!D5</f>
        <v>0</v>
      </c>
    </row>
    <row r="5" spans="1:3" x14ac:dyDescent="0.35">
      <c r="A5" s="160" t="s">
        <v>217</v>
      </c>
      <c r="B5">
        <f>RG_inputs!D6</f>
        <v>0</v>
      </c>
    </row>
    <row r="6" spans="1:3" x14ac:dyDescent="0.35">
      <c r="A6" s="160" t="s">
        <v>215</v>
      </c>
      <c r="B6" s="142">
        <f>RG_inputs!N3</f>
        <v>0</v>
      </c>
    </row>
    <row r="7" spans="1:3" x14ac:dyDescent="0.35">
      <c r="A7" s="160" t="s">
        <v>218</v>
      </c>
      <c r="B7">
        <f>RG_inputs!N4</f>
        <v>0</v>
      </c>
    </row>
    <row r="8" spans="1:3" x14ac:dyDescent="0.35">
      <c r="A8" s="160" t="s">
        <v>219</v>
      </c>
      <c r="B8">
        <f>RG_inputs!N5</f>
        <v>0</v>
      </c>
    </row>
    <row r="9" spans="1:3" x14ac:dyDescent="0.35">
      <c r="A9" s="160" t="s">
        <v>220</v>
      </c>
      <c r="B9">
        <f>RG_inputs!N15</f>
        <v>0</v>
      </c>
    </row>
    <row r="10" spans="1:3" x14ac:dyDescent="0.35">
      <c r="A10" s="160" t="s">
        <v>221</v>
      </c>
      <c r="B10">
        <f>RG_inputs!N16</f>
        <v>0</v>
      </c>
    </row>
    <row r="11" spans="1:3" x14ac:dyDescent="0.35">
      <c r="A11" s="160" t="s">
        <v>251</v>
      </c>
      <c r="B11">
        <f>RG_inputs!Q8</f>
        <v>0</v>
      </c>
    </row>
    <row r="12" spans="1:3" x14ac:dyDescent="0.35">
      <c r="A12" s="160" t="s">
        <v>222</v>
      </c>
      <c r="B12">
        <f>RG_inputs!H15</f>
        <v>0</v>
      </c>
      <c r="C12" t="s">
        <v>225</v>
      </c>
    </row>
    <row r="13" spans="1:3" x14ac:dyDescent="0.35">
      <c r="A13" s="160" t="s">
        <v>223</v>
      </c>
      <c r="B13">
        <f>RG_inputs!H16</f>
        <v>0</v>
      </c>
      <c r="C13" t="s">
        <v>225</v>
      </c>
    </row>
    <row r="14" spans="1:3" x14ac:dyDescent="0.35">
      <c r="A14" s="160" t="s">
        <v>224</v>
      </c>
      <c r="B14" s="141" t="e">
        <f>RG_inputs!H17</f>
        <v>#DIV/0!</v>
      </c>
      <c r="C14" t="s">
        <v>0</v>
      </c>
    </row>
    <row r="15" spans="1:3" x14ac:dyDescent="0.35">
      <c r="A15" s="160" t="s">
        <v>226</v>
      </c>
      <c r="B15" t="str">
        <f>RG_inputs!L18</f>
        <v>Select</v>
      </c>
    </row>
    <row r="16" spans="1:3" x14ac:dyDescent="0.35">
      <c r="A16" s="160" t="s">
        <v>227</v>
      </c>
      <c r="B16" t="str">
        <f>RG_inputs!L19</f>
        <v>Select</v>
      </c>
    </row>
    <row r="18" spans="1:6" x14ac:dyDescent="0.35">
      <c r="A18" s="159" t="s">
        <v>231</v>
      </c>
    </row>
    <row r="19" spans="1:6" x14ac:dyDescent="0.35">
      <c r="A19" s="161" t="s">
        <v>278</v>
      </c>
      <c r="B19" s="144" t="s">
        <v>126</v>
      </c>
    </row>
    <row r="20" spans="1:6" x14ac:dyDescent="0.35">
      <c r="A20" s="160" t="s">
        <v>229</v>
      </c>
      <c r="B20" s="144" t="s">
        <v>126</v>
      </c>
      <c r="E20" s="146" t="s">
        <v>233</v>
      </c>
      <c r="F20" s="146" t="s">
        <v>234</v>
      </c>
    </row>
    <row r="21" spans="1:6" x14ac:dyDescent="0.35">
      <c r="A21" s="160" t="s">
        <v>230</v>
      </c>
      <c r="B21" t="str">
        <f>VLOOKUP(B20,E21:F29,2,FALSE)</f>
        <v>Select from above dropdown list</v>
      </c>
      <c r="E21" s="145" t="s">
        <v>126</v>
      </c>
      <c r="F21" s="145" t="s">
        <v>248</v>
      </c>
    </row>
    <row r="22" spans="1:6" x14ac:dyDescent="0.35">
      <c r="A22" s="160" t="s">
        <v>275</v>
      </c>
      <c r="B22" s="162">
        <v>44532</v>
      </c>
      <c r="E22" s="145" t="s">
        <v>232</v>
      </c>
      <c r="F22" s="147" t="s">
        <v>240</v>
      </c>
    </row>
    <row r="23" spans="1:6" x14ac:dyDescent="0.35">
      <c r="A23" s="160" t="s">
        <v>277</v>
      </c>
      <c r="B23" s="142">
        <f>WORKDAY(B22,7,)</f>
        <v>44543</v>
      </c>
      <c r="E23" s="145" t="s">
        <v>235</v>
      </c>
      <c r="F23" s="147" t="s">
        <v>241</v>
      </c>
    </row>
    <row r="24" spans="1:6" x14ac:dyDescent="0.35">
      <c r="A24" s="160" t="s">
        <v>274</v>
      </c>
      <c r="B24">
        <f ca="1">B23-TODAY()</f>
        <v>-977</v>
      </c>
      <c r="C24" t="s">
        <v>276</v>
      </c>
      <c r="E24" s="145" t="s">
        <v>236</v>
      </c>
      <c r="F24" s="147" t="s">
        <v>242</v>
      </c>
    </row>
    <row r="25" spans="1:6" x14ac:dyDescent="0.35">
      <c r="E25" s="145" t="s">
        <v>239</v>
      </c>
      <c r="F25" s="147" t="s">
        <v>244</v>
      </c>
    </row>
    <row r="26" spans="1:6" x14ac:dyDescent="0.35">
      <c r="E26" s="145" t="s">
        <v>237</v>
      </c>
      <c r="F26" s="147" t="s">
        <v>245</v>
      </c>
    </row>
    <row r="27" spans="1:6" x14ac:dyDescent="0.35">
      <c r="E27" s="145" t="s">
        <v>238</v>
      </c>
      <c r="F27" s="147" t="s">
        <v>243</v>
      </c>
    </row>
    <row r="28" spans="1:6" x14ac:dyDescent="0.35">
      <c r="E28" s="145" t="s">
        <v>246</v>
      </c>
      <c r="F28" s="145"/>
    </row>
    <row r="29" spans="1:6" x14ac:dyDescent="0.35">
      <c r="E29" s="145" t="s">
        <v>247</v>
      </c>
      <c r="F29" s="145"/>
    </row>
    <row r="31" spans="1:6" x14ac:dyDescent="0.35">
      <c r="E31" s="146" t="s">
        <v>271</v>
      </c>
    </row>
    <row r="32" spans="1:6" x14ac:dyDescent="0.35">
      <c r="E32" s="145" t="s">
        <v>126</v>
      </c>
    </row>
    <row r="33" spans="5:5" x14ac:dyDescent="0.35">
      <c r="E33" s="145" t="s">
        <v>272</v>
      </c>
    </row>
    <row r="34" spans="5:5" x14ac:dyDescent="0.35">
      <c r="E34" s="145" t="s">
        <v>273</v>
      </c>
    </row>
  </sheetData>
  <dataValidations count="2">
    <dataValidation type="list" allowBlank="1" showInputMessage="1" showErrorMessage="1" sqref="B20" xr:uid="{031B4F00-285D-4B05-BEF7-15F50D22055B}">
      <formula1>$E$21:$E$29</formula1>
    </dataValidation>
    <dataValidation type="list" allowBlank="1" showInputMessage="1" showErrorMessage="1" sqref="B19" xr:uid="{E4C83AA8-D769-4179-B9FA-85734F1C0645}">
      <formula1>$E$32:$E$34</formula1>
    </dataValidation>
  </dataValidations>
  <hyperlinks>
    <hyperlink ref="F23" r:id="rId1" xr:uid="{7CE121A9-2BD4-4115-8B73-8A4DF457CC01}"/>
    <hyperlink ref="F22" r:id="rId2" xr:uid="{97043631-2F3F-4B9D-B066-FB20063AD55A}"/>
    <hyperlink ref="F24" r:id="rId3" xr:uid="{F81B2E54-4738-4F44-BE66-1597282C98D7}"/>
    <hyperlink ref="F25" r:id="rId4" xr:uid="{BDA118DF-9DDC-4E9B-A8AC-DA653F2A3448}"/>
    <hyperlink ref="F26" r:id="rId5" xr:uid="{23CE7F93-073D-4BF0-B13F-A24B80735162}"/>
    <hyperlink ref="F27" r:id="rId6" xr:uid="{5F1320ED-78EE-49C8-BCA5-D94E71C4F21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B1EA8-C03D-4202-8673-2A2B8C45DA4A}">
  <dimension ref="A1:C4"/>
  <sheetViews>
    <sheetView workbookViewId="0">
      <selection activeCell="C5" sqref="C5"/>
    </sheetView>
  </sheetViews>
  <sheetFormatPr defaultColWidth="9.1796875" defaultRowHeight="14.5" x14ac:dyDescent="0.35"/>
  <cols>
    <col min="3" max="3" width="64.7265625" customWidth="1"/>
  </cols>
  <sheetData>
    <row r="1" spans="1:3" x14ac:dyDescent="0.35">
      <c r="A1" s="22" t="s">
        <v>279</v>
      </c>
      <c r="B1" s="22" t="s">
        <v>215</v>
      </c>
      <c r="C1" s="22" t="s">
        <v>280</v>
      </c>
    </row>
    <row r="2" spans="1:3" x14ac:dyDescent="0.35">
      <c r="A2" s="167">
        <v>1</v>
      </c>
      <c r="B2" s="168">
        <v>44585</v>
      </c>
    </row>
    <row r="3" spans="1:3" ht="29" x14ac:dyDescent="0.35">
      <c r="A3">
        <v>1.2</v>
      </c>
      <c r="B3" s="168">
        <v>44861</v>
      </c>
      <c r="C3" s="169" t="s">
        <v>281</v>
      </c>
    </row>
    <row r="4" spans="1:3" x14ac:dyDescent="0.35">
      <c r="A4">
        <v>1.3</v>
      </c>
      <c r="B4" s="168">
        <v>45517</v>
      </c>
      <c r="C4" t="s">
        <v>287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7"/>
  <sheetViews>
    <sheetView workbookViewId="0">
      <selection activeCell="C21" sqref="C21"/>
    </sheetView>
  </sheetViews>
  <sheetFormatPr defaultRowHeight="14.5" x14ac:dyDescent="0.35"/>
  <cols>
    <col min="1" max="1" width="18.26953125" bestFit="1" customWidth="1"/>
    <col min="2" max="2" width="16.26953125" customWidth="1"/>
    <col min="3" max="5" width="12.81640625" customWidth="1"/>
    <col min="6" max="6" width="9.1796875" customWidth="1"/>
  </cols>
  <sheetData>
    <row r="1" spans="1:5" x14ac:dyDescent="0.35">
      <c r="A1" s="27" t="s">
        <v>14</v>
      </c>
      <c r="B1" s="101" t="s">
        <v>129</v>
      </c>
      <c r="C1" s="101" t="s">
        <v>164</v>
      </c>
    </row>
    <row r="2" spans="1:5" x14ac:dyDescent="0.35">
      <c r="A2" s="9" t="s">
        <v>126</v>
      </c>
      <c r="B2" s="102" t="s">
        <v>126</v>
      </c>
      <c r="C2" s="102" t="s">
        <v>126</v>
      </c>
    </row>
    <row r="3" spans="1:5" x14ac:dyDescent="0.35">
      <c r="A3" s="9" t="s">
        <v>25</v>
      </c>
      <c r="B3" s="102" t="s">
        <v>127</v>
      </c>
      <c r="C3" s="102" t="s">
        <v>165</v>
      </c>
    </row>
    <row r="4" spans="1:5" x14ac:dyDescent="0.35">
      <c r="A4" s="9" t="s">
        <v>26</v>
      </c>
      <c r="B4" s="102" t="s">
        <v>128</v>
      </c>
      <c r="C4" s="102" t="s">
        <v>167</v>
      </c>
    </row>
    <row r="5" spans="1:5" ht="15" thickBot="1" x14ac:dyDescent="0.4">
      <c r="A5" s="26" t="s">
        <v>27</v>
      </c>
      <c r="B5" s="103"/>
      <c r="C5" s="102" t="s">
        <v>166</v>
      </c>
    </row>
    <row r="6" spans="1:5" x14ac:dyDescent="0.35">
      <c r="A6" s="5"/>
      <c r="B6" s="6"/>
      <c r="C6" s="6"/>
      <c r="D6" s="6"/>
      <c r="E6" s="7"/>
    </row>
    <row r="7" spans="1:5" x14ac:dyDescent="0.35">
      <c r="A7" s="8"/>
      <c r="E7" s="9"/>
    </row>
    <row r="8" spans="1:5" x14ac:dyDescent="0.35">
      <c r="A8" s="8"/>
      <c r="E8" s="9"/>
    </row>
    <row r="9" spans="1:5" x14ac:dyDescent="0.35">
      <c r="A9" s="8"/>
      <c r="E9" s="9"/>
    </row>
    <row r="10" spans="1:5" x14ac:dyDescent="0.35">
      <c r="A10" s="8"/>
      <c r="E10" s="9"/>
    </row>
    <row r="11" spans="1:5" x14ac:dyDescent="0.35">
      <c r="A11" s="8"/>
      <c r="E11" s="9"/>
    </row>
    <row r="12" spans="1:5" x14ac:dyDescent="0.35">
      <c r="A12" s="8"/>
      <c r="E12" s="9"/>
    </row>
    <row r="13" spans="1:5" x14ac:dyDescent="0.35">
      <c r="A13" s="8"/>
      <c r="E13" s="9"/>
    </row>
    <row r="14" spans="1:5" x14ac:dyDescent="0.35">
      <c r="A14" s="8"/>
      <c r="E14" s="9"/>
    </row>
    <row r="15" spans="1:5" x14ac:dyDescent="0.35">
      <c r="A15" s="8"/>
      <c r="E15" s="9"/>
    </row>
    <row r="16" spans="1:5" x14ac:dyDescent="0.35">
      <c r="A16" s="8"/>
      <c r="E16" s="9"/>
    </row>
    <row r="17" spans="1:5" x14ac:dyDescent="0.35">
      <c r="A17" s="8"/>
      <c r="E17" s="9"/>
    </row>
    <row r="18" spans="1:5" x14ac:dyDescent="0.35">
      <c r="A18" s="10" t="s">
        <v>17</v>
      </c>
      <c r="E18" s="9"/>
    </row>
    <row r="19" spans="1:5" x14ac:dyDescent="0.35">
      <c r="A19" s="8" t="s">
        <v>4</v>
      </c>
      <c r="B19" t="e">
        <f>#REF!</f>
        <v>#REF!</v>
      </c>
      <c r="E19" s="9"/>
    </row>
    <row r="20" spans="1:5" x14ac:dyDescent="0.35">
      <c r="A20" s="8" t="s">
        <v>2</v>
      </c>
      <c r="B20" t="e">
        <f>#REF!</f>
        <v>#REF!</v>
      </c>
      <c r="E20" s="9"/>
    </row>
    <row r="21" spans="1:5" ht="16.5" x14ac:dyDescent="0.45">
      <c r="A21" s="8" t="s">
        <v>24</v>
      </c>
      <c r="B21" s="11" t="e">
        <f>#REF!</f>
        <v>#REF!</v>
      </c>
      <c r="E21" s="9"/>
    </row>
    <row r="22" spans="1:5" x14ac:dyDescent="0.35">
      <c r="A22" s="8"/>
      <c r="E22" s="9"/>
    </row>
    <row r="23" spans="1:5" ht="30" x14ac:dyDescent="0.45">
      <c r="A23" s="12" t="s">
        <v>19</v>
      </c>
      <c r="B23" s="13" t="s">
        <v>18</v>
      </c>
      <c r="C23" s="13" t="s">
        <v>21</v>
      </c>
      <c r="D23" s="13" t="s">
        <v>22</v>
      </c>
      <c r="E23" s="14" t="s">
        <v>23</v>
      </c>
    </row>
    <row r="24" spans="1:5" x14ac:dyDescent="0.35">
      <c r="A24" s="8">
        <v>5</v>
      </c>
      <c r="B24">
        <v>79.400000000000006</v>
      </c>
      <c r="C24" s="15" t="e">
        <f>$B$19*$B$20*B24/360</f>
        <v>#REF!</v>
      </c>
      <c r="D24" s="11" t="e">
        <f>$B$21</f>
        <v>#REF!</v>
      </c>
      <c r="E24" s="16" t="e">
        <f t="shared" ref="E24:E35" si="0">(C24-D24)*A24*60</f>
        <v>#REF!</v>
      </c>
    </row>
    <row r="25" spans="1:5" x14ac:dyDescent="0.35">
      <c r="A25" s="8">
        <v>10</v>
      </c>
      <c r="B25">
        <v>72</v>
      </c>
      <c r="C25" s="15" t="e">
        <f t="shared" ref="C25:C35" si="1">$B$19*$B$20*B25/360</f>
        <v>#REF!</v>
      </c>
      <c r="D25" s="11" t="e">
        <f t="shared" ref="D25:D35" si="2">$B$21</f>
        <v>#REF!</v>
      </c>
      <c r="E25" s="16" t="e">
        <f t="shared" si="0"/>
        <v>#REF!</v>
      </c>
    </row>
    <row r="26" spans="1:5" x14ac:dyDescent="0.35">
      <c r="A26" s="8">
        <v>15</v>
      </c>
      <c r="B26">
        <v>65.8</v>
      </c>
      <c r="C26" s="15" t="e">
        <f t="shared" si="1"/>
        <v>#REF!</v>
      </c>
      <c r="D26" s="11" t="e">
        <f t="shared" si="2"/>
        <v>#REF!</v>
      </c>
      <c r="E26" s="16" t="e">
        <f t="shared" si="0"/>
        <v>#REF!</v>
      </c>
    </row>
    <row r="27" spans="1:5" x14ac:dyDescent="0.35">
      <c r="A27" s="8">
        <v>30</v>
      </c>
      <c r="B27">
        <v>52.4</v>
      </c>
      <c r="C27" s="15" t="e">
        <f t="shared" si="1"/>
        <v>#REF!</v>
      </c>
      <c r="D27" s="11" t="e">
        <f t="shared" si="2"/>
        <v>#REF!</v>
      </c>
      <c r="E27" s="16" t="e">
        <f t="shared" si="0"/>
        <v>#REF!</v>
      </c>
    </row>
    <row r="28" spans="1:5" x14ac:dyDescent="0.35">
      <c r="A28" s="17">
        <v>60</v>
      </c>
      <c r="B28" s="18">
        <v>37.200000000000003</v>
      </c>
      <c r="C28" s="19" t="e">
        <f t="shared" si="1"/>
        <v>#REF!</v>
      </c>
      <c r="D28" s="20" t="e">
        <f t="shared" si="2"/>
        <v>#REF!</v>
      </c>
      <c r="E28" s="21" t="e">
        <f t="shared" si="0"/>
        <v>#REF!</v>
      </c>
    </row>
    <row r="29" spans="1:5" x14ac:dyDescent="0.35">
      <c r="A29" s="8">
        <v>90</v>
      </c>
      <c r="B29">
        <v>28.8</v>
      </c>
      <c r="C29" s="15" t="e">
        <f t="shared" si="1"/>
        <v>#REF!</v>
      </c>
      <c r="D29" s="11" t="e">
        <f t="shared" si="2"/>
        <v>#REF!</v>
      </c>
      <c r="E29" s="16" t="e">
        <f t="shared" si="0"/>
        <v>#REF!</v>
      </c>
    </row>
    <row r="30" spans="1:5" x14ac:dyDescent="0.35">
      <c r="A30" s="8">
        <v>120</v>
      </c>
      <c r="B30">
        <v>23.5</v>
      </c>
      <c r="C30" s="15" t="e">
        <f t="shared" si="1"/>
        <v>#REF!</v>
      </c>
      <c r="D30" s="11" t="e">
        <f t="shared" si="2"/>
        <v>#REF!</v>
      </c>
      <c r="E30" s="16" t="e">
        <f t="shared" si="0"/>
        <v>#REF!</v>
      </c>
    </row>
    <row r="31" spans="1:5" x14ac:dyDescent="0.35">
      <c r="A31" s="8">
        <v>180</v>
      </c>
      <c r="B31">
        <v>17.2</v>
      </c>
      <c r="C31" s="15" t="e">
        <f t="shared" si="1"/>
        <v>#REF!</v>
      </c>
      <c r="D31" s="11" t="e">
        <f t="shared" si="2"/>
        <v>#REF!</v>
      </c>
      <c r="E31" s="16" t="e">
        <f t="shared" si="0"/>
        <v>#REF!</v>
      </c>
    </row>
    <row r="32" spans="1:5" x14ac:dyDescent="0.35">
      <c r="A32" s="8">
        <v>240</v>
      </c>
      <c r="B32">
        <v>13.6</v>
      </c>
      <c r="C32" s="15" t="e">
        <f t="shared" si="1"/>
        <v>#REF!</v>
      </c>
      <c r="D32" s="11" t="e">
        <f t="shared" si="2"/>
        <v>#REF!</v>
      </c>
      <c r="E32" s="16" t="e">
        <f t="shared" si="0"/>
        <v>#REF!</v>
      </c>
    </row>
    <row r="33" spans="1:5" x14ac:dyDescent="0.35">
      <c r="A33" s="8">
        <v>300</v>
      </c>
      <c r="B33">
        <v>11.2</v>
      </c>
      <c r="C33" s="15" t="e">
        <f t="shared" si="1"/>
        <v>#REF!</v>
      </c>
      <c r="D33" s="11" t="e">
        <f t="shared" si="2"/>
        <v>#REF!</v>
      </c>
      <c r="E33" s="16" t="e">
        <f t="shared" si="0"/>
        <v>#REF!</v>
      </c>
    </row>
    <row r="34" spans="1:5" x14ac:dyDescent="0.35">
      <c r="A34" s="8">
        <v>360</v>
      </c>
      <c r="B34">
        <v>9.5</v>
      </c>
      <c r="C34" s="15" t="e">
        <f t="shared" si="1"/>
        <v>#REF!</v>
      </c>
      <c r="D34" s="11" t="e">
        <f t="shared" si="2"/>
        <v>#REF!</v>
      </c>
      <c r="E34" s="16" t="e">
        <f t="shared" si="0"/>
        <v>#REF!</v>
      </c>
    </row>
    <row r="35" spans="1:5" x14ac:dyDescent="0.35">
      <c r="A35" s="8">
        <v>720</v>
      </c>
      <c r="B35">
        <v>5</v>
      </c>
      <c r="C35" s="15" t="e">
        <f t="shared" si="1"/>
        <v>#REF!</v>
      </c>
      <c r="D35" s="11" t="e">
        <f t="shared" si="2"/>
        <v>#REF!</v>
      </c>
      <c r="E35" s="16" t="e">
        <f t="shared" si="0"/>
        <v>#REF!</v>
      </c>
    </row>
    <row r="36" spans="1:5" x14ac:dyDescent="0.35">
      <c r="A36" s="8"/>
      <c r="D36" s="22" t="s">
        <v>20</v>
      </c>
      <c r="E36" s="23" t="e">
        <f>MAX(E24:E35)</f>
        <v>#REF!</v>
      </c>
    </row>
    <row r="37" spans="1:5" x14ac:dyDescent="0.35">
      <c r="A37" s="8"/>
      <c r="E37" s="9"/>
    </row>
    <row r="38" spans="1:5" x14ac:dyDescent="0.35">
      <c r="A38" s="10" t="s">
        <v>16</v>
      </c>
      <c r="E38" s="9"/>
    </row>
    <row r="39" spans="1:5" x14ac:dyDescent="0.35">
      <c r="A39" s="8" t="s">
        <v>4</v>
      </c>
      <c r="B39" t="e">
        <f>#REF!</f>
        <v>#REF!</v>
      </c>
      <c r="E39" s="9"/>
    </row>
    <row r="40" spans="1:5" x14ac:dyDescent="0.35">
      <c r="A40" s="8" t="s">
        <v>2</v>
      </c>
      <c r="B40" t="e">
        <f>#REF!</f>
        <v>#REF!</v>
      </c>
      <c r="E40" s="9"/>
    </row>
    <row r="41" spans="1:5" ht="16.5" x14ac:dyDescent="0.45">
      <c r="A41" s="8" t="s">
        <v>24</v>
      </c>
      <c r="B41" s="11" t="e">
        <f>#REF!</f>
        <v>#REF!</v>
      </c>
      <c r="E41" s="9"/>
    </row>
    <row r="42" spans="1:5" x14ac:dyDescent="0.35">
      <c r="A42" s="8"/>
      <c r="E42" s="9"/>
    </row>
    <row r="43" spans="1:5" ht="30" x14ac:dyDescent="0.45">
      <c r="A43" s="12" t="s">
        <v>19</v>
      </c>
      <c r="B43" s="13" t="s">
        <v>18</v>
      </c>
      <c r="C43" s="13" t="s">
        <v>21</v>
      </c>
      <c r="D43" s="13" t="s">
        <v>22</v>
      </c>
      <c r="E43" s="14" t="s">
        <v>23</v>
      </c>
    </row>
    <row r="44" spans="1:5" x14ac:dyDescent="0.35">
      <c r="A44" s="8">
        <v>5</v>
      </c>
      <c r="B44">
        <v>79.400000000000006</v>
      </c>
      <c r="C44" s="15" t="e">
        <f>$B$39*$B$40*B44/360</f>
        <v>#REF!</v>
      </c>
      <c r="D44" s="11" t="e">
        <f>$B$41</f>
        <v>#REF!</v>
      </c>
      <c r="E44" s="16" t="e">
        <f t="shared" ref="E44:E55" si="3">(C44-D44)*A44*60</f>
        <v>#REF!</v>
      </c>
    </row>
    <row r="45" spans="1:5" x14ac:dyDescent="0.35">
      <c r="A45" s="8">
        <v>10</v>
      </c>
      <c r="B45">
        <v>72</v>
      </c>
      <c r="C45" s="15" t="e">
        <f t="shared" ref="C45:C55" si="4">$B$39*$B$40*B45/360</f>
        <v>#REF!</v>
      </c>
      <c r="D45" s="11" t="e">
        <f t="shared" ref="D45:D55" si="5">$B$41</f>
        <v>#REF!</v>
      </c>
      <c r="E45" s="16" t="e">
        <f t="shared" si="3"/>
        <v>#REF!</v>
      </c>
    </row>
    <row r="46" spans="1:5" x14ac:dyDescent="0.35">
      <c r="A46" s="8">
        <v>15</v>
      </c>
      <c r="B46">
        <v>65.8</v>
      </c>
      <c r="C46" s="15" t="e">
        <f t="shared" si="4"/>
        <v>#REF!</v>
      </c>
      <c r="D46" s="11" t="e">
        <f t="shared" si="5"/>
        <v>#REF!</v>
      </c>
      <c r="E46" s="16" t="e">
        <f t="shared" si="3"/>
        <v>#REF!</v>
      </c>
    </row>
    <row r="47" spans="1:5" x14ac:dyDescent="0.35">
      <c r="A47" s="8">
        <v>30</v>
      </c>
      <c r="B47">
        <v>52.4</v>
      </c>
      <c r="C47" s="15" t="e">
        <f t="shared" si="4"/>
        <v>#REF!</v>
      </c>
      <c r="D47" s="11" t="e">
        <f t="shared" si="5"/>
        <v>#REF!</v>
      </c>
      <c r="E47" s="16" t="e">
        <f t="shared" si="3"/>
        <v>#REF!</v>
      </c>
    </row>
    <row r="48" spans="1:5" x14ac:dyDescent="0.35">
      <c r="A48" s="17">
        <v>60</v>
      </c>
      <c r="B48" s="18">
        <v>37.200000000000003</v>
      </c>
      <c r="C48" s="19" t="e">
        <f t="shared" si="4"/>
        <v>#REF!</v>
      </c>
      <c r="D48" s="20" t="e">
        <f t="shared" si="5"/>
        <v>#REF!</v>
      </c>
      <c r="E48" s="21" t="e">
        <f t="shared" si="3"/>
        <v>#REF!</v>
      </c>
    </row>
    <row r="49" spans="1:5" x14ac:dyDescent="0.35">
      <c r="A49" s="8">
        <v>90</v>
      </c>
      <c r="B49">
        <v>28.8</v>
      </c>
      <c r="C49" s="15" t="e">
        <f t="shared" si="4"/>
        <v>#REF!</v>
      </c>
      <c r="D49" s="11" t="e">
        <f t="shared" si="5"/>
        <v>#REF!</v>
      </c>
      <c r="E49" s="16" t="e">
        <f t="shared" si="3"/>
        <v>#REF!</v>
      </c>
    </row>
    <row r="50" spans="1:5" x14ac:dyDescent="0.35">
      <c r="A50" s="8">
        <v>120</v>
      </c>
      <c r="B50">
        <v>23.5</v>
      </c>
      <c r="C50" s="15" t="e">
        <f t="shared" si="4"/>
        <v>#REF!</v>
      </c>
      <c r="D50" s="11" t="e">
        <f t="shared" si="5"/>
        <v>#REF!</v>
      </c>
      <c r="E50" s="16" t="e">
        <f t="shared" si="3"/>
        <v>#REF!</v>
      </c>
    </row>
    <row r="51" spans="1:5" x14ac:dyDescent="0.35">
      <c r="A51" s="8">
        <v>180</v>
      </c>
      <c r="B51">
        <v>17.2</v>
      </c>
      <c r="C51" s="15" t="e">
        <f t="shared" si="4"/>
        <v>#REF!</v>
      </c>
      <c r="D51" s="11" t="e">
        <f t="shared" si="5"/>
        <v>#REF!</v>
      </c>
      <c r="E51" s="16" t="e">
        <f t="shared" si="3"/>
        <v>#REF!</v>
      </c>
    </row>
    <row r="52" spans="1:5" x14ac:dyDescent="0.35">
      <c r="A52" s="8">
        <v>240</v>
      </c>
      <c r="B52">
        <v>13.6</v>
      </c>
      <c r="C52" s="15" t="e">
        <f t="shared" si="4"/>
        <v>#REF!</v>
      </c>
      <c r="D52" s="11" t="e">
        <f t="shared" si="5"/>
        <v>#REF!</v>
      </c>
      <c r="E52" s="16" t="e">
        <f t="shared" si="3"/>
        <v>#REF!</v>
      </c>
    </row>
    <row r="53" spans="1:5" x14ac:dyDescent="0.35">
      <c r="A53" s="8">
        <v>300</v>
      </c>
      <c r="B53">
        <v>11.2</v>
      </c>
      <c r="C53" s="15" t="e">
        <f t="shared" si="4"/>
        <v>#REF!</v>
      </c>
      <c r="D53" s="11" t="e">
        <f t="shared" si="5"/>
        <v>#REF!</v>
      </c>
      <c r="E53" s="16" t="e">
        <f t="shared" si="3"/>
        <v>#REF!</v>
      </c>
    </row>
    <row r="54" spans="1:5" x14ac:dyDescent="0.35">
      <c r="A54" s="8">
        <v>360</v>
      </c>
      <c r="B54">
        <v>9.5</v>
      </c>
      <c r="C54" s="15" t="e">
        <f t="shared" si="4"/>
        <v>#REF!</v>
      </c>
      <c r="D54" s="11" t="e">
        <f t="shared" si="5"/>
        <v>#REF!</v>
      </c>
      <c r="E54" s="16" t="e">
        <f t="shared" si="3"/>
        <v>#REF!</v>
      </c>
    </row>
    <row r="55" spans="1:5" x14ac:dyDescent="0.35">
      <c r="A55" s="8">
        <v>720</v>
      </c>
      <c r="B55">
        <v>5</v>
      </c>
      <c r="C55" s="15" t="e">
        <f t="shared" si="4"/>
        <v>#REF!</v>
      </c>
      <c r="D55" s="11" t="e">
        <f t="shared" si="5"/>
        <v>#REF!</v>
      </c>
      <c r="E55" s="16" t="e">
        <f t="shared" si="3"/>
        <v>#REF!</v>
      </c>
    </row>
    <row r="56" spans="1:5" x14ac:dyDescent="0.35">
      <c r="A56" s="8"/>
      <c r="D56" s="22" t="s">
        <v>20</v>
      </c>
      <c r="E56" s="23" t="e">
        <f>MAX(E44:E55)</f>
        <v>#REF!</v>
      </c>
    </row>
    <row r="57" spans="1:5" ht="15" thickBot="1" x14ac:dyDescent="0.4">
      <c r="A57" s="24"/>
      <c r="B57" s="25"/>
      <c r="C57" s="25"/>
      <c r="D57" s="25"/>
      <c r="E57" s="26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ADEAD0A542AD4B8C6A11F67F0EBB37" ma:contentTypeVersion="7" ma:contentTypeDescription="Create a new document." ma:contentTypeScope="" ma:versionID="bae9e9e3c0aabdf4eb3bbd19638a3661">
  <xsd:schema xmlns:xsd="http://www.w3.org/2001/XMLSchema" xmlns:xs="http://www.w3.org/2001/XMLSchema" xmlns:p="http://schemas.microsoft.com/office/2006/metadata/properties" xmlns:ns1="http://schemas.microsoft.com/sharepoint/v3" xmlns:ns2="27a29598-4f99-4100-8f85-890a8296f174" targetNamespace="http://schemas.microsoft.com/office/2006/metadata/properties" ma:root="true" ma:fieldsID="ed45bcf9e479b12906e6f1706f4ef7c4" ns1:_="" ns2:_="">
    <xsd:import namespace="http://schemas.microsoft.com/sharepoint/v3"/>
    <xsd:import namespace="27a29598-4f99-4100-8f85-890a8296f17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7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8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a29598-4f99-4100-8f85-890a8296f174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27a29598-4f99-4100-8f85-890a8296f174">X6ZRYTW5NX2P-1797567310-1425</_dlc_DocId>
    <_dlc_DocIdUrl xmlns="27a29598-4f99-4100-8f85-890a8296f174">
      <Url>https://www.pub.gov.sg/_layouts/15/DocIdRedir.aspx?ID=X6ZRYTW5NX2P-1797567310-1425</Url>
      <Description>X6ZRYTW5NX2P-1797567310-1425</Description>
    </_dlc_DocIdUrl>
    <_dlc_DocIdPersistId xmlns="27a29598-4f99-4100-8f85-890a8296f174">false</_dlc_DocIdPersistI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8397E6E-0C40-446D-A321-CC865CA7E6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7a29598-4f99-4100-8f85-890a8296f1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D43370-5735-4B2E-A6EC-7F6F4586A9C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7a29598-4f99-4100-8f85-890a8296f174"/>
  </ds:schemaRefs>
</ds:datastoreItem>
</file>

<file path=customXml/itemProps3.xml><?xml version="1.0" encoding="utf-8"?>
<ds:datastoreItem xmlns:ds="http://schemas.openxmlformats.org/officeDocument/2006/customXml" ds:itemID="{72CD3E80-766C-4392-8A30-5924AB31A09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A9A2E15-57F6-4DD0-85ED-E7099712B0D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RG_inputs</vt:lpstr>
      <vt:lpstr>RG_backend</vt:lpstr>
      <vt:lpstr>RG_report</vt:lpstr>
      <vt:lpstr>Qlik</vt:lpstr>
      <vt:lpstr>changelog</vt:lpstr>
      <vt:lpstr>For inputlist</vt:lpstr>
      <vt:lpstr>RG_inputs!Print_Area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Lim, Hong Yi</dc:creator>
  <cp:lastModifiedBy>Aina Filza ABDULLAH (PUB)</cp:lastModifiedBy>
  <cp:lastPrinted>2021-01-15T08:21:21Z</cp:lastPrinted>
  <dcterms:created xsi:type="dcterms:W3CDTF">2015-10-12T04:37:51Z</dcterms:created>
  <dcterms:modified xsi:type="dcterms:W3CDTF">2024-08-16T02:29:15Z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0x01010033ADEAD0A542AD4B8C6A11F67F0EBB37</vt:lpwstr>
  </property>
  <property fmtid="{D5CDD505-2E9C-101B-9397-08002B2CF9AE}" pid="3" name="_dlc_DocIdItemGuid">
    <vt:lpwstr>502ce727-4bcb-4930-89ed-2b63bbd5146a</vt:lpwstr>
  </property>
  <property fmtid="{D5CDD505-2E9C-101B-9397-08002B2CF9AE}" pid="4" name="Order">
    <vt:r8>142500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  <property fmtid="{D5CDD505-2E9C-101B-9397-08002B2CF9AE}" pid="10" name="ComplianceAssetId">
    <vt:lpwstr/>
  </property>
  <property fmtid="{D5CDD505-2E9C-101B-9397-08002B2CF9AE}" pid="11" name="MSIP_Label_5434c4c7-833e-41e4-b0ab-cdb227a2f6f7_Enabled">
    <vt:lpwstr>true</vt:lpwstr>
  </property>
  <property fmtid="{D5CDD505-2E9C-101B-9397-08002B2CF9AE}" pid="12" name="MSIP_Label_5434c4c7-833e-41e4-b0ab-cdb227a2f6f7_SetDate">
    <vt:lpwstr>2024-08-16T02:29:13Z</vt:lpwstr>
  </property>
  <property fmtid="{D5CDD505-2E9C-101B-9397-08002B2CF9AE}" pid="13" name="MSIP_Label_5434c4c7-833e-41e4-b0ab-cdb227a2f6f7_Method">
    <vt:lpwstr>Privileged</vt:lpwstr>
  </property>
  <property fmtid="{D5CDD505-2E9C-101B-9397-08002B2CF9AE}" pid="14" name="MSIP_Label_5434c4c7-833e-41e4-b0ab-cdb227a2f6f7_Name">
    <vt:lpwstr>Official (Open)</vt:lpwstr>
  </property>
  <property fmtid="{D5CDD505-2E9C-101B-9397-08002B2CF9AE}" pid="15" name="MSIP_Label_5434c4c7-833e-41e4-b0ab-cdb227a2f6f7_SiteId">
    <vt:lpwstr>0b11c524-9a1c-4e1b-84cb-6336aefc2243</vt:lpwstr>
  </property>
  <property fmtid="{D5CDD505-2E9C-101B-9397-08002B2CF9AE}" pid="16" name="MSIP_Label_5434c4c7-833e-41e4-b0ab-cdb227a2f6f7_ActionId">
    <vt:lpwstr>3dac01d2-08fe-4518-81fc-b5dfa7945304</vt:lpwstr>
  </property>
  <property fmtid="{D5CDD505-2E9C-101B-9397-08002B2CF9AE}" pid="17" name="MSIP_Label_5434c4c7-833e-41e4-b0ab-cdb227a2f6f7_ContentBits">
    <vt:lpwstr>0</vt:lpwstr>
  </property>
</Properties>
</file>